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Processos Licitatórios PMA\Exercício 2026\CONCORRÊNCIAS\15.027-2026 - Reforma do Prédio da UNICENTRO\Docs-Arquivos Secretaria\"/>
    </mc:Choice>
  </mc:AlternateContent>
  <bookViews>
    <workbookView xWindow="0" yWindow="0" windowWidth="28800" windowHeight="12330"/>
  </bookViews>
  <sheets>
    <sheet name="Orçamento" sheetId="1" r:id="rId1"/>
    <sheet name="BDI" sheetId="4" r:id="rId2"/>
    <sheet name="Cronograma" sheetId="2" r:id="rId3"/>
    <sheet name="QUANTITATIVOS" sheetId="13" r:id="rId4"/>
  </sheets>
  <externalReferences>
    <externalReference r:id="rId5"/>
  </externalReferences>
  <definedNames>
    <definedName name="_xlnm._FilterDatabase" localSheetId="0" hidden="1">Orçamento!$D$1:$D$246</definedName>
    <definedName name="SETOP">[1]SETOP!$A$4:$D$2894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8" i="1" l="1"/>
  <c r="N12" i="1" s="1"/>
  <c r="N23" i="1"/>
  <c r="N27" i="1"/>
  <c r="N35" i="1"/>
  <c r="N36" i="1"/>
  <c r="N51" i="1"/>
  <c r="N58" i="1"/>
  <c r="N59" i="1"/>
  <c r="N73" i="1"/>
  <c r="N91" i="1"/>
  <c r="N109" i="1"/>
  <c r="N137" i="1"/>
  <c r="N228" i="1"/>
  <c r="N230" i="1"/>
  <c r="K36" i="1" l="1"/>
  <c r="H246" i="1" l="1"/>
  <c r="F90" i="13" l="1"/>
  <c r="J90" i="13" s="1"/>
  <c r="E90" i="13"/>
  <c r="F89" i="13"/>
  <c r="E89" i="13"/>
  <c r="F88" i="13"/>
  <c r="E88" i="13"/>
  <c r="H88" i="13" s="1"/>
  <c r="F87" i="13"/>
  <c r="E87" i="13"/>
  <c r="H87" i="13" s="1"/>
  <c r="F86" i="13"/>
  <c r="E86" i="13"/>
  <c r="H86" i="13" s="1"/>
  <c r="D85" i="13"/>
  <c r="F85" i="13" s="1"/>
  <c r="D84" i="13"/>
  <c r="F84" i="13" s="1"/>
  <c r="F83" i="13"/>
  <c r="E83" i="13"/>
  <c r="F82" i="13"/>
  <c r="E82" i="13"/>
  <c r="H82" i="13" s="1"/>
  <c r="F81" i="13"/>
  <c r="E81" i="13"/>
  <c r="H81" i="13" s="1"/>
  <c r="F80" i="13"/>
  <c r="E80" i="13"/>
  <c r="F79" i="13"/>
  <c r="E79" i="13"/>
  <c r="H79" i="13" s="1"/>
  <c r="F78" i="13"/>
  <c r="E78" i="13"/>
  <c r="H78" i="13" s="1"/>
  <c r="F77" i="13"/>
  <c r="E77" i="13"/>
  <c r="H77" i="13" s="1"/>
  <c r="F76" i="13"/>
  <c r="E76" i="13"/>
  <c r="H76" i="13" s="1"/>
  <c r="F75" i="13"/>
  <c r="E75" i="13"/>
  <c r="H75" i="13" s="1"/>
  <c r="D75" i="13"/>
  <c r="C75" i="13"/>
  <c r="C74" i="13"/>
  <c r="E74" i="13" s="1"/>
  <c r="H74" i="13" s="1"/>
  <c r="H73" i="13"/>
  <c r="F73" i="13"/>
  <c r="E73" i="13"/>
  <c r="F72" i="13"/>
  <c r="E72" i="13"/>
  <c r="H72" i="13" s="1"/>
  <c r="F71" i="13"/>
  <c r="E71" i="13"/>
  <c r="H71" i="13" s="1"/>
  <c r="F70" i="13"/>
  <c r="E70" i="13"/>
  <c r="H70" i="13" s="1"/>
  <c r="F69" i="13"/>
  <c r="E69" i="13"/>
  <c r="C69" i="13"/>
  <c r="F68" i="13"/>
  <c r="E68" i="13"/>
  <c r="H68" i="13" s="1"/>
  <c r="F67" i="13"/>
  <c r="E67" i="13"/>
  <c r="H67" i="13" s="1"/>
  <c r="F66" i="13"/>
  <c r="E66" i="13"/>
  <c r="F65" i="13"/>
  <c r="E65" i="13"/>
  <c r="H65" i="13" s="1"/>
  <c r="D65" i="13"/>
  <c r="F64" i="13"/>
  <c r="E64" i="13"/>
  <c r="H64" i="13" s="1"/>
  <c r="F63" i="13"/>
  <c r="E63" i="13"/>
  <c r="F62" i="13"/>
  <c r="E62" i="13"/>
  <c r="F61" i="13"/>
  <c r="E61" i="13"/>
  <c r="F60" i="13"/>
  <c r="E60" i="13"/>
  <c r="F59" i="13"/>
  <c r="E59" i="13"/>
  <c r="J57" i="13"/>
  <c r="H57" i="13"/>
  <c r="F57" i="13"/>
  <c r="E57" i="13"/>
  <c r="F56" i="13"/>
  <c r="J56" i="13" s="1"/>
  <c r="E56" i="13"/>
  <c r="H55" i="13"/>
  <c r="F55" i="13"/>
  <c r="J55" i="13" s="1"/>
  <c r="E55" i="13"/>
  <c r="H54" i="13"/>
  <c r="F54" i="13"/>
  <c r="J54" i="13" s="1"/>
  <c r="E54" i="13"/>
  <c r="F53" i="13"/>
  <c r="J53" i="13" s="1"/>
  <c r="E53" i="13"/>
  <c r="H53" i="13" s="1"/>
  <c r="H52" i="13"/>
  <c r="F52" i="13"/>
  <c r="J52" i="13" s="1"/>
  <c r="E52" i="13"/>
  <c r="F51" i="13"/>
  <c r="J51" i="13" s="1"/>
  <c r="E51" i="13"/>
  <c r="H51" i="13" s="1"/>
  <c r="F50" i="13"/>
  <c r="J50" i="13" s="1"/>
  <c r="E50" i="13"/>
  <c r="F49" i="13"/>
  <c r="J49" i="13" s="1"/>
  <c r="E49" i="13"/>
  <c r="H49" i="13" s="1"/>
  <c r="F48" i="13"/>
  <c r="J48" i="13" s="1"/>
  <c r="E48" i="13"/>
  <c r="H48" i="13" s="1"/>
  <c r="F47" i="13"/>
  <c r="J47" i="13" s="1"/>
  <c r="E47" i="13"/>
  <c r="H47" i="13" s="1"/>
  <c r="F46" i="13"/>
  <c r="J46" i="13" s="1"/>
  <c r="E46" i="13"/>
  <c r="J45" i="13"/>
  <c r="F45" i="13"/>
  <c r="E45" i="13"/>
  <c r="H45" i="13" s="1"/>
  <c r="J44" i="13"/>
  <c r="F44" i="13"/>
  <c r="E44" i="13"/>
  <c r="H44" i="13" s="1"/>
  <c r="F43" i="13"/>
  <c r="J43" i="13" s="1"/>
  <c r="E43" i="13"/>
  <c r="H43" i="13" s="1"/>
  <c r="J42" i="13"/>
  <c r="F42" i="13"/>
  <c r="E42" i="13"/>
  <c r="H42" i="13" s="1"/>
  <c r="F41" i="13"/>
  <c r="J41" i="13" s="1"/>
  <c r="E41" i="13"/>
  <c r="H41" i="13" s="1"/>
  <c r="F40" i="13"/>
  <c r="J40" i="13" s="1"/>
  <c r="E40" i="13"/>
  <c r="H40" i="13" s="1"/>
  <c r="J39" i="13"/>
  <c r="F39" i="13"/>
  <c r="E39" i="13"/>
  <c r="H39" i="13" s="1"/>
  <c r="F38" i="13"/>
  <c r="J38" i="13" s="1"/>
  <c r="E38" i="13"/>
  <c r="H38" i="13" s="1"/>
  <c r="J37" i="13"/>
  <c r="F37" i="13"/>
  <c r="E37" i="13"/>
  <c r="F36" i="13"/>
  <c r="J36" i="13" s="1"/>
  <c r="E36" i="13"/>
  <c r="H36" i="13" s="1"/>
  <c r="F35" i="13"/>
  <c r="J35" i="13" s="1"/>
  <c r="E35" i="13"/>
  <c r="F34" i="13"/>
  <c r="J34" i="13" s="1"/>
  <c r="E34" i="13"/>
  <c r="F33" i="13"/>
  <c r="J33" i="13" s="1"/>
  <c r="E33" i="13"/>
  <c r="F32" i="13"/>
  <c r="J32" i="13" s="1"/>
  <c r="E32" i="13"/>
  <c r="H32" i="13" s="1"/>
  <c r="J31" i="13"/>
  <c r="F31" i="13"/>
  <c r="E31" i="13"/>
  <c r="H31" i="13" s="1"/>
  <c r="Q30" i="13"/>
  <c r="F30" i="13"/>
  <c r="J30" i="13" s="1"/>
  <c r="E30" i="13"/>
  <c r="Q29" i="13"/>
  <c r="F29" i="13"/>
  <c r="J29" i="13" s="1"/>
  <c r="E29" i="13"/>
  <c r="Q28" i="13"/>
  <c r="F28" i="13"/>
  <c r="J28" i="13" s="1"/>
  <c r="E28" i="13"/>
  <c r="Q27" i="13"/>
  <c r="F27" i="13"/>
  <c r="J27" i="13" s="1"/>
  <c r="E27" i="13"/>
  <c r="H27" i="13" s="1"/>
  <c r="Q26" i="13"/>
  <c r="H26" i="13"/>
  <c r="F26" i="13"/>
  <c r="J26" i="13" s="1"/>
  <c r="E26" i="13"/>
  <c r="F25" i="13"/>
  <c r="J25" i="13" s="1"/>
  <c r="E25" i="13"/>
  <c r="Q24" i="13"/>
  <c r="F24" i="13"/>
  <c r="J24" i="13" s="1"/>
  <c r="E24" i="13"/>
  <c r="F23" i="13"/>
  <c r="J23" i="13" s="1"/>
  <c r="E23" i="13"/>
  <c r="H23" i="13" s="1"/>
  <c r="Q22" i="13"/>
  <c r="F22" i="13"/>
  <c r="J22" i="13" s="1"/>
  <c r="E22" i="13"/>
  <c r="H22" i="13" s="1"/>
  <c r="Q21" i="13"/>
  <c r="J21" i="13"/>
  <c r="H21" i="13"/>
  <c r="F21" i="13"/>
  <c r="E21" i="13"/>
  <c r="Q20" i="13"/>
  <c r="F20" i="13"/>
  <c r="J20" i="13" s="1"/>
  <c r="E20" i="13"/>
  <c r="H20" i="13" s="1"/>
  <c r="Q19" i="13"/>
  <c r="R19" i="13" s="1"/>
  <c r="H19" i="13"/>
  <c r="F19" i="13"/>
  <c r="J19" i="13" s="1"/>
  <c r="E19" i="13"/>
  <c r="F18" i="13"/>
  <c r="J18" i="13" s="1"/>
  <c r="E18" i="13"/>
  <c r="H18" i="13" s="1"/>
  <c r="F17" i="13"/>
  <c r="J17" i="13" s="1"/>
  <c r="E17" i="13"/>
  <c r="F16" i="13"/>
  <c r="J16" i="13" s="1"/>
  <c r="E16" i="13"/>
  <c r="F15" i="13"/>
  <c r="J15" i="13" s="1"/>
  <c r="E15" i="13"/>
  <c r="P14" i="13"/>
  <c r="F14" i="13"/>
  <c r="J14" i="13" s="1"/>
  <c r="E14" i="13"/>
  <c r="H14" i="13" s="1"/>
  <c r="P13" i="13"/>
  <c r="F13" i="13"/>
  <c r="J13" i="13" s="1"/>
  <c r="E13" i="13"/>
  <c r="H13" i="13" s="1"/>
  <c r="P12" i="13"/>
  <c r="F12" i="13"/>
  <c r="J12" i="13" s="1"/>
  <c r="E12" i="13"/>
  <c r="P11" i="13"/>
  <c r="H11" i="13"/>
  <c r="F11" i="13"/>
  <c r="J11" i="13" s="1"/>
  <c r="E11" i="13"/>
  <c r="P10" i="13"/>
  <c r="D10" i="13"/>
  <c r="F10" i="13" s="1"/>
  <c r="J10" i="13" s="1"/>
  <c r="P9" i="13"/>
  <c r="Q10" i="13" l="1"/>
  <c r="F74" i="13"/>
  <c r="J92" i="13"/>
  <c r="E10" i="13"/>
  <c r="H10" i="13" s="1"/>
  <c r="E84" i="13"/>
  <c r="H84" i="13" s="1"/>
  <c r="E85" i="13"/>
  <c r="H85" i="13" s="1"/>
  <c r="H92" i="13" l="1"/>
  <c r="I94" i="13" l="1"/>
  <c r="H94" i="13"/>
  <c r="J35" i="2" l="1"/>
  <c r="J33" i="2"/>
  <c r="J31" i="2"/>
  <c r="J29" i="2"/>
  <c r="J27" i="2"/>
  <c r="J25" i="2"/>
  <c r="J23" i="2"/>
  <c r="J21" i="2"/>
  <c r="J19" i="2"/>
  <c r="J17" i="2"/>
  <c r="J15" i="2"/>
  <c r="J13" i="2"/>
  <c r="J11" i="2"/>
  <c r="C35" i="2"/>
  <c r="C33" i="2"/>
  <c r="C31" i="2"/>
  <c r="C29" i="2"/>
  <c r="C27" i="2"/>
  <c r="C25" i="2"/>
  <c r="C23" i="2"/>
  <c r="C21" i="2"/>
  <c r="C19" i="2"/>
  <c r="C17" i="2"/>
  <c r="C15" i="2"/>
  <c r="C13" i="2"/>
  <c r="C11" i="2"/>
  <c r="J20" i="1" l="1"/>
  <c r="J13" i="1"/>
  <c r="H22" i="1" l="1"/>
  <c r="H171" i="1"/>
  <c r="H16" i="1"/>
  <c r="H17" i="1"/>
  <c r="J219" i="1" l="1"/>
  <c r="K219" i="1" s="1"/>
  <c r="J220" i="1"/>
  <c r="K220" i="1" s="1"/>
  <c r="J221" i="1"/>
  <c r="J222" i="1"/>
  <c r="J224" i="1"/>
  <c r="J225" i="1"/>
  <c r="J226" i="1"/>
  <c r="J227" i="1"/>
  <c r="J228" i="1"/>
  <c r="J229" i="1"/>
  <c r="J230" i="1"/>
  <c r="J231" i="1"/>
  <c r="J232" i="1"/>
  <c r="J234" i="1"/>
  <c r="J235" i="1"/>
  <c r="J236" i="1"/>
  <c r="J237" i="1"/>
  <c r="J238" i="1"/>
  <c r="J239" i="1"/>
  <c r="J240" i="1"/>
  <c r="J241" i="1"/>
  <c r="J242" i="1"/>
  <c r="J204" i="1"/>
  <c r="J205" i="1"/>
  <c r="K205" i="1" s="1"/>
  <c r="J206" i="1"/>
  <c r="K206" i="1" s="1"/>
  <c r="J207" i="1"/>
  <c r="K207" i="1" s="1"/>
  <c r="J208" i="1"/>
  <c r="K208" i="1" s="1"/>
  <c r="J209" i="1"/>
  <c r="K209" i="1" s="1"/>
  <c r="J210" i="1"/>
  <c r="K210" i="1" s="1"/>
  <c r="J203" i="1"/>
  <c r="K203" i="1" s="1"/>
  <c r="J17" i="1"/>
  <c r="J16" i="1"/>
  <c r="J119" i="1"/>
  <c r="J120" i="1"/>
  <c r="J121" i="1"/>
  <c r="J122" i="1"/>
  <c r="K122" i="1" s="1"/>
  <c r="J123" i="1"/>
  <c r="J124" i="1"/>
  <c r="K124" i="1" s="1"/>
  <c r="J125" i="1"/>
  <c r="K125" i="1" s="1"/>
  <c r="J126" i="1"/>
  <c r="K126" i="1" s="1"/>
  <c r="J127" i="1"/>
  <c r="K127" i="1" s="1"/>
  <c r="J128" i="1"/>
  <c r="K128" i="1" s="1"/>
  <c r="J129" i="1"/>
  <c r="K129" i="1" s="1"/>
  <c r="J130" i="1"/>
  <c r="K130" i="1" s="1"/>
  <c r="J131" i="1"/>
  <c r="K131" i="1" s="1"/>
  <c r="J197" i="1"/>
  <c r="K197" i="1" s="1"/>
  <c r="J147" i="1"/>
  <c r="K147" i="1" s="1"/>
  <c r="J144" i="1"/>
  <c r="J143" i="1"/>
  <c r="J136" i="1"/>
  <c r="J199" i="1"/>
  <c r="K199" i="1" s="1"/>
  <c r="H204" i="1"/>
  <c r="K204" i="1" l="1"/>
  <c r="K211" i="1" s="1"/>
  <c r="E34" i="2" s="1"/>
  <c r="I34" i="2" s="1"/>
  <c r="J34" i="2" s="1"/>
  <c r="H214" i="1"/>
  <c r="K222" i="1"/>
  <c r="K221" i="1"/>
  <c r="H242" i="1"/>
  <c r="K242" i="1" s="1"/>
  <c r="H240" i="1"/>
  <c r="K240" i="1" s="1"/>
  <c r="H234" i="1"/>
  <c r="H232" i="1"/>
  <c r="K232" i="1" s="1"/>
  <c r="H230" i="1"/>
  <c r="H224" i="1"/>
  <c r="H225" i="1" l="1"/>
  <c r="K224" i="1"/>
  <c r="H228" i="1"/>
  <c r="K228" i="1" s="1"/>
  <c r="K230" i="1"/>
  <c r="H236" i="1"/>
  <c r="K236" i="1" s="1"/>
  <c r="K234" i="1"/>
  <c r="H241" i="1"/>
  <c r="K241" i="1" s="1"/>
  <c r="H238" i="1"/>
  <c r="K238" i="1" s="1"/>
  <c r="H239" i="1"/>
  <c r="K239" i="1" s="1"/>
  <c r="H235" i="1"/>
  <c r="H229" i="1"/>
  <c r="K229" i="1" s="1"/>
  <c r="H226" i="1"/>
  <c r="K226" i="1" s="1"/>
  <c r="H231" i="1"/>
  <c r="K231" i="1" s="1"/>
  <c r="H227" i="1" l="1"/>
  <c r="K227" i="1" s="1"/>
  <c r="K225" i="1"/>
  <c r="H237" i="1"/>
  <c r="K237" i="1" s="1"/>
  <c r="K235" i="1"/>
  <c r="J152" i="1" l="1"/>
  <c r="J151" i="1"/>
  <c r="J159" i="1"/>
  <c r="H157" i="1"/>
  <c r="H155" i="1"/>
  <c r="J157" i="1"/>
  <c r="J155" i="1"/>
  <c r="H150" i="1"/>
  <c r="J150" i="1"/>
  <c r="K157" i="1" l="1"/>
  <c r="H151" i="1"/>
  <c r="K150" i="1"/>
  <c r="K155" i="1"/>
  <c r="H149" i="1"/>
  <c r="H152" i="1" l="1"/>
  <c r="K152" i="1" s="1"/>
  <c r="K151" i="1"/>
  <c r="H159" i="1"/>
  <c r="K159" i="1" s="1"/>
  <c r="H153" i="1"/>
  <c r="H123" i="1" l="1"/>
  <c r="K123" i="1" s="1"/>
  <c r="H121" i="1"/>
  <c r="K121" i="1" s="1"/>
  <c r="H119" i="1"/>
  <c r="K119" i="1" s="1"/>
  <c r="H120" i="1"/>
  <c r="K120" i="1" s="1"/>
  <c r="H83" i="1"/>
  <c r="K132" i="1" l="1"/>
  <c r="E26" i="2" s="1"/>
  <c r="H84" i="1"/>
  <c r="J82" i="1"/>
  <c r="K82" i="1" s="1"/>
  <c r="J83" i="1"/>
  <c r="K83" i="1" s="1"/>
  <c r="J84" i="1"/>
  <c r="I26" i="2" l="1"/>
  <c r="H26" i="2"/>
  <c r="J26" i="2" s="1"/>
  <c r="K84" i="1"/>
  <c r="H108" i="1"/>
  <c r="J113" i="1"/>
  <c r="J112" i="1"/>
  <c r="J111" i="1"/>
  <c r="K111" i="1" s="1"/>
  <c r="J110" i="1"/>
  <c r="J108" i="1"/>
  <c r="H188" i="1"/>
  <c r="J60" i="1"/>
  <c r="K60" i="1" s="1"/>
  <c r="J59" i="1"/>
  <c r="K59" i="1" s="1"/>
  <c r="H66" i="1"/>
  <c r="J66" i="1"/>
  <c r="J65" i="1"/>
  <c r="K65" i="1" s="1"/>
  <c r="H42" i="1"/>
  <c r="H104" i="1"/>
  <c r="J104" i="1"/>
  <c r="J105" i="1"/>
  <c r="J106" i="1"/>
  <c r="H103" i="1"/>
  <c r="J27" i="1"/>
  <c r="H28" i="1"/>
  <c r="J28" i="1"/>
  <c r="J102" i="1"/>
  <c r="K102" i="1" s="1"/>
  <c r="H53" i="1"/>
  <c r="K66" i="1" l="1"/>
  <c r="K104" i="1"/>
  <c r="H114" i="1"/>
  <c r="K108" i="1"/>
  <c r="H105" i="1"/>
  <c r="K105" i="1" s="1"/>
  <c r="H44" i="1"/>
  <c r="H27" i="1"/>
  <c r="K27" i="1" s="1"/>
  <c r="K28" i="1"/>
  <c r="H112" i="1"/>
  <c r="K112" i="1" s="1"/>
  <c r="H113" i="1"/>
  <c r="K113" i="1" s="1"/>
  <c r="H109" i="1"/>
  <c r="H43" i="1"/>
  <c r="H106" i="1"/>
  <c r="K106" i="1" s="1"/>
  <c r="H115" i="1" l="1"/>
  <c r="H110" i="1"/>
  <c r="K110" i="1" s="1"/>
  <c r="J46" i="1"/>
  <c r="K46" i="1" s="1"/>
  <c r="H36" i="1"/>
  <c r="H35" i="1"/>
  <c r="H39" i="1"/>
  <c r="H38" i="1"/>
  <c r="H37" i="1"/>
  <c r="H29" i="1"/>
  <c r="H34" i="1" l="1"/>
  <c r="H40" i="1"/>
  <c r="J180" i="1"/>
  <c r="K180" i="1" s="1"/>
  <c r="H88" i="1" l="1"/>
  <c r="J179" i="1" l="1"/>
  <c r="K179" i="1" s="1"/>
  <c r="J177" i="1"/>
  <c r="H177" i="1"/>
  <c r="J176" i="1"/>
  <c r="K176" i="1" s="1"/>
  <c r="J178" i="1"/>
  <c r="K178" i="1" s="1"/>
  <c r="K177" i="1" l="1"/>
  <c r="J217" i="1"/>
  <c r="K217" i="1" s="1"/>
  <c r="H76" i="1"/>
  <c r="J76" i="1" l="1"/>
  <c r="K76" i="1" s="1"/>
  <c r="J80" i="1"/>
  <c r="K80" i="1" s="1"/>
  <c r="J79" i="1"/>
  <c r="K79" i="1" s="1"/>
  <c r="J78" i="1"/>
  <c r="K78" i="1" s="1"/>
  <c r="J77" i="1"/>
  <c r="K77" i="1" s="1"/>
  <c r="J43" i="1"/>
  <c r="K43" i="1" s="1"/>
  <c r="J36" i="1"/>
  <c r="J35" i="1"/>
  <c r="K35" i="1" s="1"/>
  <c r="J37" i="1"/>
  <c r="K37" i="1" s="1"/>
  <c r="J38" i="1"/>
  <c r="K38" i="1" s="1"/>
  <c r="J39" i="1"/>
  <c r="K39" i="1" s="1"/>
  <c r="J40" i="1"/>
  <c r="K40" i="1" s="1"/>
  <c r="H31" i="1"/>
  <c r="H33" i="1"/>
  <c r="H30" i="1"/>
  <c r="H32" i="1"/>
  <c r="J31" i="1"/>
  <c r="J32" i="1"/>
  <c r="J30" i="1"/>
  <c r="J29" i="1"/>
  <c r="K29" i="1" s="1"/>
  <c r="J34" i="1"/>
  <c r="K34" i="1" s="1"/>
  <c r="J33" i="1"/>
  <c r="K30" i="1" l="1"/>
  <c r="K31" i="1"/>
  <c r="K33" i="1"/>
  <c r="K32" i="1"/>
  <c r="H162" i="1"/>
  <c r="H138" i="1"/>
  <c r="H141" i="1"/>
  <c r="J145" i="1"/>
  <c r="K145" i="1" s="1"/>
  <c r="H142" i="1" l="1"/>
  <c r="H137" i="1"/>
  <c r="H136" i="1"/>
  <c r="K136" i="1" s="1"/>
  <c r="H135" i="1"/>
  <c r="J87" i="1"/>
  <c r="K87" i="1" s="1"/>
  <c r="J44" i="1"/>
  <c r="K44" i="1" s="1"/>
  <c r="J45" i="1"/>
  <c r="K45" i="1" s="1"/>
  <c r="J42" i="1"/>
  <c r="K42" i="1" s="1"/>
  <c r="K47" i="1" s="1"/>
  <c r="E18" i="2" s="1"/>
  <c r="I18" i="2" l="1"/>
  <c r="F18" i="2"/>
  <c r="H18" i="2"/>
  <c r="G18" i="2"/>
  <c r="H143" i="1"/>
  <c r="K143" i="1" s="1"/>
  <c r="H144" i="1"/>
  <c r="K144" i="1" s="1"/>
  <c r="J64" i="1"/>
  <c r="K64" i="1" s="1"/>
  <c r="J103" i="1"/>
  <c r="K103" i="1" s="1"/>
  <c r="J99" i="1"/>
  <c r="J98" i="1"/>
  <c r="J97" i="1"/>
  <c r="K97" i="1" s="1"/>
  <c r="H93" i="1"/>
  <c r="H96" i="1"/>
  <c r="J96" i="1"/>
  <c r="J95" i="1"/>
  <c r="K95" i="1" s="1"/>
  <c r="J101" i="1"/>
  <c r="K101" i="1" s="1"/>
  <c r="H57" i="1"/>
  <c r="J57" i="1"/>
  <c r="H193" i="1"/>
  <c r="H190" i="1" s="1"/>
  <c r="J191" i="1"/>
  <c r="K191" i="1" s="1"/>
  <c r="J18" i="2" l="1"/>
  <c r="K96" i="1"/>
  <c r="H94" i="1"/>
  <c r="K57" i="1"/>
  <c r="H98" i="1"/>
  <c r="H200" i="1"/>
  <c r="J173" i="1"/>
  <c r="K173" i="1" l="1"/>
  <c r="H99" i="1"/>
  <c r="K99" i="1" s="1"/>
  <c r="K98" i="1"/>
  <c r="K20" i="1"/>
  <c r="J21" i="1"/>
  <c r="J22" i="1"/>
  <c r="J23" i="1"/>
  <c r="H21" i="1"/>
  <c r="K21" i="1" l="1"/>
  <c r="J74" i="1"/>
  <c r="K74" i="1" s="1"/>
  <c r="J73" i="1"/>
  <c r="H73" i="1"/>
  <c r="J72" i="1"/>
  <c r="K72" i="1" s="1"/>
  <c r="J71" i="1"/>
  <c r="K71" i="1" s="1"/>
  <c r="H70" i="1"/>
  <c r="J70" i="1"/>
  <c r="J69" i="1"/>
  <c r="K69" i="1" s="1"/>
  <c r="J109" i="1"/>
  <c r="K109" i="1" s="1"/>
  <c r="J114" i="1"/>
  <c r="K114" i="1" s="1"/>
  <c r="J115" i="1"/>
  <c r="K115" i="1" s="1"/>
  <c r="K73" i="1" l="1"/>
  <c r="K70" i="1"/>
  <c r="H67" i="1"/>
  <c r="K16" i="1"/>
  <c r="K17" i="1"/>
  <c r="J94" i="1"/>
  <c r="K94" i="1" s="1"/>
  <c r="J93" i="1"/>
  <c r="K93" i="1" s="1"/>
  <c r="J91" i="1"/>
  <c r="K91" i="1" s="1"/>
  <c r="J92" i="1"/>
  <c r="K92" i="1" s="1"/>
  <c r="J90" i="1"/>
  <c r="K90" i="1" s="1"/>
  <c r="J138" i="1"/>
  <c r="K138" i="1" s="1"/>
  <c r="J139" i="1"/>
  <c r="K139" i="1" s="1"/>
  <c r="J146" i="1"/>
  <c r="K146" i="1" s="1"/>
  <c r="J162" i="1"/>
  <c r="K162" i="1" s="1"/>
  <c r="J135" i="1"/>
  <c r="K135" i="1" s="1"/>
  <c r="J154" i="1"/>
  <c r="K154" i="1" s="1"/>
  <c r="J158" i="1"/>
  <c r="K158" i="1" s="1"/>
  <c r="J153" i="1"/>
  <c r="K153" i="1" s="1"/>
  <c r="H140" i="1"/>
  <c r="J142" i="1"/>
  <c r="K142" i="1" s="1"/>
  <c r="J141" i="1"/>
  <c r="K141" i="1" s="1"/>
  <c r="J140" i="1"/>
  <c r="K18" i="1" l="1"/>
  <c r="E14" i="2"/>
  <c r="K140" i="1"/>
  <c r="K13" i="1"/>
  <c r="H50" i="1"/>
  <c r="J51" i="1"/>
  <c r="J198" i="1"/>
  <c r="K198" i="1" s="1"/>
  <c r="J168" i="1"/>
  <c r="K168" i="1" s="1"/>
  <c r="J167" i="1"/>
  <c r="K167" i="1" s="1"/>
  <c r="I14" i="2" l="1"/>
  <c r="F14" i="2"/>
  <c r="G14" i="2"/>
  <c r="H51" i="1"/>
  <c r="K51" i="1" s="1"/>
  <c r="K22" i="1"/>
  <c r="H23" i="1"/>
  <c r="K23" i="1" s="1"/>
  <c r="J50" i="1"/>
  <c r="K50" i="1" s="1"/>
  <c r="K24" i="1" l="1"/>
  <c r="E16" i="2" s="1"/>
  <c r="H14" i="2"/>
  <c r="J14" i="2" s="1"/>
  <c r="J156" i="1"/>
  <c r="K156" i="1" s="1"/>
  <c r="J137" i="1"/>
  <c r="K137" i="1" s="1"/>
  <c r="J161" i="1"/>
  <c r="K161" i="1" s="1"/>
  <c r="J149" i="1"/>
  <c r="K149" i="1" s="1"/>
  <c r="J166" i="1"/>
  <c r="K166" i="1" s="1"/>
  <c r="J169" i="1"/>
  <c r="K169" i="1" s="1"/>
  <c r="J171" i="1"/>
  <c r="K171" i="1" s="1"/>
  <c r="J172" i="1"/>
  <c r="K172" i="1" s="1"/>
  <c r="J174" i="1"/>
  <c r="K174" i="1" s="1"/>
  <c r="K163" i="1" l="1"/>
  <c r="E28" i="2" s="1"/>
  <c r="K181" i="1"/>
  <c r="E30" i="2" s="1"/>
  <c r="G16" i="2"/>
  <c r="F16" i="2"/>
  <c r="J16" i="2" s="1"/>
  <c r="J213" i="1"/>
  <c r="K213" i="1" s="1"/>
  <c r="J88" i="1"/>
  <c r="K88" i="1" s="1"/>
  <c r="J52" i="1"/>
  <c r="K52" i="1" s="1"/>
  <c r="J53" i="1"/>
  <c r="K53" i="1" s="1"/>
  <c r="J49" i="1"/>
  <c r="K49" i="1" s="1"/>
  <c r="J193" i="1"/>
  <c r="K193" i="1" s="1"/>
  <c r="J58" i="1"/>
  <c r="K58" i="1" s="1"/>
  <c r="J61" i="1"/>
  <c r="K61" i="1" s="1"/>
  <c r="J62" i="1"/>
  <c r="K62" i="1" s="1"/>
  <c r="J63" i="1"/>
  <c r="K63" i="1" s="1"/>
  <c r="J67" i="1"/>
  <c r="K67" i="1" s="1"/>
  <c r="K116" i="1"/>
  <c r="E24" i="2" s="1"/>
  <c r="J184" i="1"/>
  <c r="K54" i="1" l="1"/>
  <c r="E20" i="2" s="1"/>
  <c r="H20" i="2" s="1"/>
  <c r="K85" i="1"/>
  <c r="E22" i="2" s="1"/>
  <c r="I24" i="2"/>
  <c r="H24" i="2"/>
  <c r="J24" i="2" s="1"/>
  <c r="I30" i="2"/>
  <c r="H30" i="2"/>
  <c r="I28" i="2"/>
  <c r="H28" i="2"/>
  <c r="K184" i="1"/>
  <c r="G20" i="2" l="1"/>
  <c r="J20" i="2" s="1"/>
  <c r="J28" i="2"/>
  <c r="G22" i="2"/>
  <c r="I22" i="2"/>
  <c r="H22" i="2"/>
  <c r="J22" i="2" s="1"/>
  <c r="J30" i="2"/>
  <c r="J200" i="1"/>
  <c r="K200" i="1" s="1"/>
  <c r="G38" i="2" l="1"/>
  <c r="J187" i="1"/>
  <c r="K187" i="1" s="1"/>
  <c r="J190" i="1" l="1"/>
  <c r="K190" i="1" s="1"/>
  <c r="J214" i="1" l="1"/>
  <c r="K214" i="1" s="1"/>
  <c r="J215" i="1"/>
  <c r="K215" i="1" s="1"/>
  <c r="J216" i="1"/>
  <c r="K216" i="1" s="1"/>
  <c r="K243" i="1" l="1"/>
  <c r="J196" i="1"/>
  <c r="K196" i="1" s="1"/>
  <c r="J195" i="1"/>
  <c r="K195" i="1" s="1"/>
  <c r="J192" i="1"/>
  <c r="K192" i="1" s="1"/>
  <c r="J185" i="1"/>
  <c r="K185" i="1" s="1"/>
  <c r="J186" i="1"/>
  <c r="K186" i="1" s="1"/>
  <c r="J188" i="1"/>
  <c r="K188" i="1" s="1"/>
  <c r="E36" i="2" l="1"/>
  <c r="K201" i="1"/>
  <c r="I36" i="2"/>
  <c r="H36" i="2"/>
  <c r="J36" i="2" s="1"/>
  <c r="E32" i="2" l="1"/>
  <c r="I12" i="1"/>
  <c r="J12" i="1" s="1"/>
  <c r="K12" i="1" s="1"/>
  <c r="K14" i="1" s="1"/>
  <c r="K244" i="1" s="1"/>
  <c r="E12" i="2" l="1"/>
  <c r="H32" i="2"/>
  <c r="I32" i="2"/>
  <c r="J32" i="2" l="1"/>
  <c r="H38" i="2"/>
  <c r="I12" i="2"/>
  <c r="I38" i="2" s="1"/>
  <c r="E38" i="2"/>
  <c r="F12" i="2"/>
  <c r="G37" i="2" l="1"/>
  <c r="E13" i="2"/>
  <c r="E29" i="2"/>
  <c r="E35" i="2"/>
  <c r="E33" i="2"/>
  <c r="E27" i="2"/>
  <c r="E21" i="2"/>
  <c r="E17" i="2"/>
  <c r="E23" i="2"/>
  <c r="E15" i="2"/>
  <c r="E31" i="2"/>
  <c r="E25" i="2"/>
  <c r="E19" i="2"/>
  <c r="I37" i="2"/>
  <c r="E11" i="2"/>
  <c r="J12" i="2"/>
  <c r="F38" i="2"/>
  <c r="H37" i="2"/>
  <c r="F37" i="2" l="1"/>
  <c r="J37" i="2" s="1"/>
  <c r="J38" i="2"/>
  <c r="E37" i="2"/>
</calcChain>
</file>

<file path=xl/sharedStrings.xml><?xml version="1.0" encoding="utf-8"?>
<sst xmlns="http://schemas.openxmlformats.org/spreadsheetml/2006/main" count="1167" uniqueCount="730">
  <si>
    <t xml:space="preserve">OBRA:  </t>
  </si>
  <si>
    <t xml:space="preserve">LOCAL: </t>
  </si>
  <si>
    <t>FORMA DE EXECUÇÃO</t>
  </si>
  <si>
    <t>BDI</t>
  </si>
  <si>
    <t xml:space="preserve">COORDENADAS GEOGRÁFICAS: </t>
  </si>
  <si>
    <t xml:space="preserve">REGIÃO/MÊS DE REFERÊNCIA:  </t>
  </si>
  <si>
    <t>(  ) DIRETA</t>
  </si>
  <si>
    <t>( X ) INDIRETA</t>
  </si>
  <si>
    <t>ITEM</t>
  </si>
  <si>
    <t>CÓDIGO</t>
  </si>
  <si>
    <t>FONTE</t>
  </si>
  <si>
    <t>DESCRIÇÃO</t>
  </si>
  <si>
    <t>UN</t>
  </si>
  <si>
    <t>QTDE</t>
  </si>
  <si>
    <t>PREÇO UNITARIO</t>
  </si>
  <si>
    <t>PREÇO UNITARIO C/ BDI</t>
  </si>
  <si>
    <t>TOTAL</t>
  </si>
  <si>
    <t>Serviços Preliminares</t>
  </si>
  <si>
    <t>1.1</t>
  </si>
  <si>
    <t>%</t>
  </si>
  <si>
    <t>1.2</t>
  </si>
  <si>
    <t>ED-28427</t>
  </si>
  <si>
    <t>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t>
  </si>
  <si>
    <t>U</t>
  </si>
  <si>
    <t>M2</t>
  </si>
  <si>
    <t>MÊS</t>
  </si>
  <si>
    <t>SINAPI</t>
  </si>
  <si>
    <t>Administração Local</t>
  </si>
  <si>
    <t>2.1</t>
  </si>
  <si>
    <t>H</t>
  </si>
  <si>
    <t>2.2</t>
  </si>
  <si>
    <t>Demolições e Remoções</t>
  </si>
  <si>
    <t>3.1</t>
  </si>
  <si>
    <t>3.3</t>
  </si>
  <si>
    <t>3.4</t>
  </si>
  <si>
    <t>ED-48438</t>
  </si>
  <si>
    <t>REMOÇÃO DE CALHA EM CHAPA GALVANIZADA OU EM PVC, COM REAPROVEITAMENTO, INCLUSIVE AFASTAMENTO E EMPILHAMENTO, EXCLUSIVE TRANSPORTE E RETIRADA DO MATERIAL REMOVIDO NÃO REAPROVEITÁVEL</t>
  </si>
  <si>
    <t>M</t>
  </si>
  <si>
    <t>ED-48435</t>
  </si>
  <si>
    <t>DEMOLIÇÃO MANUAL DE ALVENARIA DE TIJOLO CERÂMICO OU BLOCO DE CONCRETO, INCLUSIVE AFASTAMENTO E EMPILHAMENTO, EXCLUSIVE TRANSPORTE E RETIRADA DO MATERIAL DEMOLIDO</t>
  </si>
  <si>
    <t>M3</t>
  </si>
  <si>
    <t>ED-51132</t>
  </si>
  <si>
    <t>CARGA DE MATERIAL DE QUALQUER NATUREZA SOBRE CAMINHÃO - MECÂNICA</t>
  </si>
  <si>
    <t>M3xKM</t>
  </si>
  <si>
    <t>KG</t>
  </si>
  <si>
    <t>ED-50730</t>
  </si>
  <si>
    <t>CHAPISCO COM ARGAMASSA, TRAÇO 1:2:3 (CIMENTO, AREIA E PEDRISCO), APLICADO COM COLHER, ESP. 5MM, PREPARO MECÂNICO</t>
  </si>
  <si>
    <t>ED-50759</t>
  </si>
  <si>
    <t>Arquitetura</t>
  </si>
  <si>
    <t>5.1</t>
  </si>
  <si>
    <t>ED-8004</t>
  </si>
  <si>
    <t>5.2</t>
  </si>
  <si>
    <t>5.3</t>
  </si>
  <si>
    <t>5.4</t>
  </si>
  <si>
    <t>Cobertura</t>
  </si>
  <si>
    <t>6.3</t>
  </si>
  <si>
    <t>ED-50668</t>
  </si>
  <si>
    <t>7.1</t>
  </si>
  <si>
    <t>7.2</t>
  </si>
  <si>
    <t>Instalação elétrica</t>
  </si>
  <si>
    <t>ED-48989</t>
  </si>
  <si>
    <t>ED-48998</t>
  </si>
  <si>
    <t>ED-49414</t>
  </si>
  <si>
    <t xml:space="preserve">Instalações Hidráulicas </t>
  </si>
  <si>
    <t>9.1</t>
  </si>
  <si>
    <t>9.2</t>
  </si>
  <si>
    <t>ED-50028</t>
  </si>
  <si>
    <t>9.3</t>
  </si>
  <si>
    <t>ED-51107</t>
  </si>
  <si>
    <t>ESCAVAÇÃO MANUAL DE VALA COM PROFUNDIDADE MENOR OU IGUAL A 1,5M</t>
  </si>
  <si>
    <t>Esquadrias</t>
  </si>
  <si>
    <t>ED-50633</t>
  </si>
  <si>
    <t>COTAÇÃO</t>
  </si>
  <si>
    <t>ED-9199</t>
  </si>
  <si>
    <t>Pintura</t>
  </si>
  <si>
    <t>11.1</t>
  </si>
  <si>
    <t>Interna</t>
  </si>
  <si>
    <t>11.1.1</t>
  </si>
  <si>
    <t>ED-50514</t>
  </si>
  <si>
    <t>11.1.2</t>
  </si>
  <si>
    <t>11.1.4</t>
  </si>
  <si>
    <t>ED-50498</t>
  </si>
  <si>
    <t>PINTURA LÁTEX (PVA) EM PAREDE, DUAS (2) DEMÃOS, EXCLUSIVE SELADOR ACRÍLICO E MASSA ACRÍLICA/CORRIDA (PVA)</t>
  </si>
  <si>
    <t>11.1.5</t>
  </si>
  <si>
    <t>ED-50509</t>
  </si>
  <si>
    <t>ED-50499</t>
  </si>
  <si>
    <t>PINTURA LÁTEX (PVA) EM TETO, DUAS (2) DEMÃOS, EXCLUSIVE SELADOR ACRÍLICO E MASSA ACRÍLICA/CORRIDA (PVA)</t>
  </si>
  <si>
    <t>11.2</t>
  </si>
  <si>
    <t>Externa</t>
  </si>
  <si>
    <t>ED-50451</t>
  </si>
  <si>
    <t>11.3</t>
  </si>
  <si>
    <t>Madeira, Ferro, Piso</t>
  </si>
  <si>
    <t>11.3.1</t>
  </si>
  <si>
    <t>ED-50491</t>
  </si>
  <si>
    <t>ED-50493</t>
  </si>
  <si>
    <t>PINTURA ESMALTE EM ESQUADRIA DE MADEIRA, DUAS (2) DEMÃOS, INCLUSIVE UMA (1) DEMÃO DE FUNDO NIVELADOR, EXCLUSIVE MASSA A ÓLEO</t>
  </si>
  <si>
    <t>PCIP</t>
  </si>
  <si>
    <t>13.1</t>
  </si>
  <si>
    <t>ED-26989</t>
  </si>
  <si>
    <t>LUMINÁRIA DE EMERGÊNCIA AUTÔNOMA, TIPO LED POTÊNCIA TOTAL DE 2W, FORNECIMENTO E INSTALAÇÃO</t>
  </si>
  <si>
    <t>13.2</t>
  </si>
  <si>
    <t>13.3</t>
  </si>
  <si>
    <t>ED-50201</t>
  </si>
  <si>
    <t>13.4</t>
  </si>
  <si>
    <t>ED-50202</t>
  </si>
  <si>
    <t>13.5</t>
  </si>
  <si>
    <t>ED-50199</t>
  </si>
  <si>
    <t>13.6</t>
  </si>
  <si>
    <t>ED-50200</t>
  </si>
  <si>
    <t>ED-50193</t>
  </si>
  <si>
    <t>EXTINTOR DE INCÊNDIO TIPO PÓ QUÍMICO 2-A:20-B:C, CAPACIDADE 6 KG</t>
  </si>
  <si>
    <t>ED-50205</t>
  </si>
  <si>
    <t>Diversos</t>
  </si>
  <si>
    <t>ED-50266</t>
  </si>
  <si>
    <t>LIMPEZA FINAL PARA ENTREGA DA OBRA</t>
  </si>
  <si>
    <t>ED-9075</t>
  </si>
  <si>
    <t>FORNECIMENTO DE ANDAIME METÁLICO PARA FACHADA (LOCAÇÃO), INCLUSIVE PISO METÁLICO E SAPATAS, EXCLUSIVE MONTAGEM E DESMONTAGEM</t>
  </si>
  <si>
    <t>M2XMÊS</t>
  </si>
  <si>
    <t>ED-48246</t>
  </si>
  <si>
    <t>MONTAGEM E DESMONTAGEM DE ANDAIME METÁLICO PARA FACHADA COM PISO METÁLICO, EXCLUSIVE FORNECIMENTO DO ANDAIME E RODAPÉ/GUARDA-CORPO EM MADEIRA</t>
  </si>
  <si>
    <t>ED-50635</t>
  </si>
  <si>
    <t>PLACA DE INAUGURAÇÃO EM ALUMÍNIO FUNDIDO 85 X 50 CM</t>
  </si>
  <si>
    <t>Estruturas</t>
  </si>
  <si>
    <t>COSTURA DE TRINCA COM GRAMPO, BARRA DE AÇO CA-60 Ø4,2MM, COMPRIMENTO TOTAL 40CM, ESPAÇAMENTO DE 15CM, INCLUSIVE CORTE, DOBRA E ARGAMASSA, TRAÇO 1:4 (CIMENTO E AREIA), COM PREPARO MECANIZADO</t>
  </si>
  <si>
    <t>REBOCO COM ARGAMASSA, TRAÇO 1:7 (CIMENTO E AREIA), ESP. 20MM, APLICAÇÃO MANUAL, INCLUSIVE ARGAMASSA COM PREPARO MECANIZADO, EXCLUSIVE CHAPISCO</t>
  </si>
  <si>
    <t>PREPARAÇÃO PARA EMASSAMENTO OU PINTURA (LÁTEX/ACRÍLICA) EM PAREDE, INCLUSIVE UMA (1) DEMÃO DE SELADOR ACRÍLICO</t>
  </si>
  <si>
    <t>PLACA FOTOLUMINESCENTE PARA SINALIZAÇÃO DE EMERGÊNCIA, TIPO "S2", DIMENSÃO (380X190)MM, INCLUSIVE FIXAÇÃO</t>
  </si>
  <si>
    <t>PLACA FOTOLUMINESCENTE PARA SINALIZAÇÃO DE EMERGÊNCIA, TIPO "S1", DIMENSÃO (380X190)MM, INCLUSIVE FIXAÇÃO</t>
  </si>
  <si>
    <t>PLACA FOTOLUMINESCENTE PARA SINALIZAÇÃO DE EMERGÊNCIA, TIPO "E5", DIMENSÃO (300X300)MM, INCLUSIVE FIXAÇÃO</t>
  </si>
  <si>
    <t>PLACA FOTOLUMINESCENTE PARA SINALIZAÇÃO DE EMERGÊNCIA, TIPO "E8", DIMENSÃO (300X300)MM, INCLUSIVE FIXAÇÃO</t>
  </si>
  <si>
    <t>PLACA FOTOLUMINESCENTE PARA SINALIZAÇÃO DE EMERGÊNCIA, TIPO "S12", DIMENSÃO (380X190)MM, INCLUSIVE FIXAÇÃO</t>
  </si>
  <si>
    <t>ED-48229</t>
  </si>
  <si>
    <t>11.2.1</t>
  </si>
  <si>
    <t xml:space="preserve">PREPARAÇÃO PARA EMASSAMENTO OU PINTURA (LÁTEX/ ACRÍLICA) EM PAREDE, INCLUSIVE UMA (1) DEMÃO DE SELADOR ACRÍLICO </t>
  </si>
  <si>
    <t xml:space="preserve">PINTURA ACRÍLICA EM PAREDE, DUAS (2) DEMÃOS, EXCLUSIVE SELADOR ACRÍLICO E MASSA ACRÍLICA/CORRIDA (PVA) </t>
  </si>
  <si>
    <t xml:space="preserve">Ar condicionado </t>
  </si>
  <si>
    <t>RUFO E CONTRARRUFO EM CHAPA GALVANIZADA, ESP. 0,65MM (GSG-24), COM DESENVOLVIMENTO DE 25CM, INCLUSIVE IÇAMENTO MANUAL VERTICAL</t>
  </si>
  <si>
    <t>ED-50677</t>
  </si>
  <si>
    <t>ED-50386</t>
  </si>
  <si>
    <t>ED-50364</t>
  </si>
  <si>
    <t>6.2</t>
  </si>
  <si>
    <t xml:space="preserve">PLACA EM CHAPA DE AÇO ESCOVADO 25 X 12 CM, E = 1 MM - identificação </t>
  </si>
  <si>
    <t>ENCHIMENTO DE RASGO EM ALVENARIA/CONCRETO COM ARGAMASSA, DIÂMETRO DE 15MM A 25MM (1/2" A 1"), INCLUSIVE ARGAMASSA, TRAÇO 1:2:8 (CIMENTO, CAL E AREIA), COM PREPARO MECANIZADO</t>
  </si>
  <si>
    <t>ED-50704</t>
  </si>
  <si>
    <t/>
  </si>
  <si>
    <t>LIMPEZA DE TERRENO, INCLUSIVE CAPINA, RASTELAMENTO COM AFASTAMENTO ATÉ VINTE (20) METROS E QUEIMA CONTROLADA</t>
  </si>
  <si>
    <t>ED-50703</t>
  </si>
  <si>
    <t>RASGO LINEAR MECANIZADO EM ALVENARIA, PARA RAMAIS/ DISTRIBUIÇÃO DE INSTALAÇÕES HIDRÁULICAS, DIÂMETROS MENORES OU IGUAIS A 40 MM. AF_09/2023</t>
  </si>
  <si>
    <t>RASGO LINEAR MECANIZADO EM CONTRAPISO, PARA RAMAIS/ DISTRIBUIÇÃO DE INSTALAÇÕES HIDRÁULICAS, DIÂMETROS MAIORES QUE 40 MM E MENORES OU IGUAIS A 75 MM. AF_09/2023_PS</t>
  </si>
  <si>
    <t>LIMPEZA DE VIDROS E ESPELHOS</t>
  </si>
  <si>
    <t>ED-50272</t>
  </si>
  <si>
    <t>11.3.2</t>
  </si>
  <si>
    <t>PREPARAÇÃO PARA EMASSAMENTO OU PINTURA (LÁTEX/ACRÍLICA) EM TETO, INCLUSIVE UMA (1) DEMÃO DE SELADOR ACRÍLICO</t>
  </si>
  <si>
    <t>ED-50515</t>
  </si>
  <si>
    <t>4.1</t>
  </si>
  <si>
    <t>CRONOGRAMA FISICO-FINANCEIRO</t>
  </si>
  <si>
    <t>SERVIÇO</t>
  </si>
  <si>
    <t>FÍSICO/ FINANCEIRO</t>
  </si>
  <si>
    <t>TOTAL  ETAPAS</t>
  </si>
  <si>
    <t>MÊS 1</t>
  </si>
  <si>
    <t>MÊS 2</t>
  </si>
  <si>
    <t>MÊS 3</t>
  </si>
  <si>
    <t>MÊS 4</t>
  </si>
  <si>
    <t>1</t>
  </si>
  <si>
    <t>Físico %</t>
  </si>
  <si>
    <t>Financeiro</t>
  </si>
  <si>
    <t>2</t>
  </si>
  <si>
    <t>3</t>
  </si>
  <si>
    <t>4</t>
  </si>
  <si>
    <t>5</t>
  </si>
  <si>
    <t>6</t>
  </si>
  <si>
    <t>7</t>
  </si>
  <si>
    <t>8</t>
  </si>
  <si>
    <t>9</t>
  </si>
  <si>
    <t>10</t>
  </si>
  <si>
    <t>11</t>
  </si>
  <si>
    <t>12</t>
  </si>
  <si>
    <t>13</t>
  </si>
  <si>
    <t>TRANSPORTE DE MATERIAL DE QUALQUER NATUREZA EM CAMINHÃO, DISTÂNCIA MAIOR QUE 20KM E MENOR OU IGUAL A 30KM, DENTRO DO PERÍMETRO URBANO, EXCLUSIVE CARGA, INCLUSIVE DESCARGA</t>
  </si>
  <si>
    <t>ED-29234</t>
  </si>
  <si>
    <t>ED-49700</t>
  </si>
  <si>
    <t>11.3.3</t>
  </si>
  <si>
    <t>ED-50459</t>
  </si>
  <si>
    <t>REFORMA UNICENTRO</t>
  </si>
  <si>
    <t>AV. DÂMASO DRUMMOND, Nº 275 - BAIRRO VILA GUIMARÃES</t>
  </si>
  <si>
    <t>QUADRO DE DISTRIBUIÇÃO DE EMBUTIR EM CHAPA, PARA 16 DISJUNTORES DIN, INCLUSIVE BARRAMENTOS NEUTRO/TERRA E BARRAMENTO TRIFÁSICO DE 100A</t>
  </si>
  <si>
    <t>ED-14186</t>
  </si>
  <si>
    <t>SEINFRA</t>
  </si>
  <si>
    <t>PLANILHA ORÇAMENTÁRIA DE CUSTOS (COM DESONERAÇÃO /DESONERADO)</t>
  </si>
  <si>
    <t>TUBO EM COBRE FLEXÍVEL, DN 1/4", COM ISOLAMENTO, INSTALADO EM RAMAL DE ALIMENTAÇÃO DE AR-CONDICIONADO - FORNECIMENTO E INSTALAÇÃO. AF_07/2025</t>
  </si>
  <si>
    <t>ED-20603</t>
  </si>
  <si>
    <t>COBERTURA EM TELHA METÁLICA GALVANIZADA TRAPEZOIDAL, TIPO SIMPLES, ESP. 0,50MM, ACABAMENTO NATURAL, INCLUSIVE ACESSÓRIOS PARA FIXAÇÃO, FORNECIMENTO E INSTALAÇÃO</t>
  </si>
  <si>
    <t>ED-48428</t>
  </si>
  <si>
    <t>ED-50513</t>
  </si>
  <si>
    <t>ED-13287</t>
  </si>
  <si>
    <t>PORTA DE MADEIRA COMPLETA, DIMENSÃO (80X210)CM, TIPO DE ABRIR, UMA (1) FOLHA, ACABAMENTO NATURAL PARA PINTURA/ VERNIZ, TIPO PRANCHETA/SARRAFEADA, INCLUSIVE MARCO, ALIZAR E FERRAGENS, EXCLUSIVE PINTURA/VERNIZ</t>
  </si>
  <si>
    <t>ED-49602</t>
  </si>
  <si>
    <t>FERRAGENS PARA PORTA METÁLICA, DE ABRIR, COM UMA (1) FOLHAS, INCLUSIVE FECHADURA TIPO EXTERNA COM GRAU DE SEGURANÇA MÉDIO, ACABAMENTO EM ESPELHO CROMADO COM MAÇANETA MODELO ALAVANCA EM ZAMAC E DOBRADIÇA DE FERRO, MEDIDAS (3"X2.1/2"), TIPO PINO SOLTO COM BOLA, ACABAMENTO CROMADO, FORNECIMENTO, ACESSÓRIOS E INSTALAÇÃO, EXCLUSIVE PORTA METÁLICA</t>
  </si>
  <si>
    <t>ED-23033</t>
  </si>
  <si>
    <t>IMPERMEABILIZAÇÃO DE SUPERFÍCIE COM MEMBRANA À BASE DE POLIURETANO, 2 DEMÃOS. AF_09/2023 - Obs. Impermeabilização do piso externo no pavimento superior que é a cobertura de área do pavimento inferior</t>
  </si>
  <si>
    <t>ED-48501</t>
  </si>
  <si>
    <t>DEMOLIÇÃO MANUAL DE REBOCO OU EMBOÇO, COM ESPESSURA DE ATÉ 55MM, INCLUSIVE AFASTAMENTO E EMPILHAMENTO, EXCLUSIVE TRANSPORTE E RETIRADA DO MATERIAL DEMOLIDO - Obs. Paredes do piso inferior com estágio avançado de infiltrações</t>
  </si>
  <si>
    <t>ED-50760</t>
  </si>
  <si>
    <t>REBOCO COM ARGAMASSA, TRAÇO 1:2:9 (CIMENTO, CAL E AREIA) , COM ADITIVO IMPERMEABILIZANTE, ESP. 20MM, APLICAÇÃO MANUAL, INCLUSIVE ARGAMASSA COM PREPARO MECANIZADO, EXCLUSIVE CHAPISCO - Obs. Paredes que tiveram o reboco demolido</t>
  </si>
  <si>
    <t>IMPERMEABILIZAÇÃO DE SUPERFÍCIE COM MEMBRANA À BASE DE POLIURETANO, 2 DEMÃOS. AF_09/2023 - Paredes que tiveram o reboco demolido</t>
  </si>
  <si>
    <t>ED-49959</t>
  </si>
  <si>
    <t>Pluvial</t>
  </si>
  <si>
    <t>Esgoto</t>
  </si>
  <si>
    <t>Água fria</t>
  </si>
  <si>
    <t>EXECUÇÃO DE CANALETA DE CONCRETO MOLDADO IN LOCO, COM GRELHA DE CONCRETO; ESPESSURA DE 0,15 M, GEOMETRIA RETANGULAR, COM DIMENSÕES INTERNAS: L=0,4 M; H=*0,3*M. AF_05/2025 - Obs. No corredor lateral externo do piso inferior. Duas fiadas</t>
  </si>
  <si>
    <t>EXECUÇÃO DE CANALETA DE CONCRETO ARMADO MOLDADA IN LOCO, ESPESSURA DE 0,1 M, GEOMETRIA QUADRADA, COM DIMENSÕES INTERNAS: L=0,20 M; H=0,20 M. AF_05/2025 - Obs. Nas portas que dão acesso ao corredor externo lateral do piso inferior</t>
  </si>
  <si>
    <t>GRELHA DE FERRO FUNDIDO SIMPLES COM REQUADRO, 200 X 1000 MM, ASSENTADA COM ARGAMASSA 1 : 3 CIMENTO: AREIA - FORNECIMENTO E INSTALAÇÃO. AF_05/2025 - Obs. Nas portas que dão acesso ao corredor externo lateral do piso inferior</t>
  </si>
  <si>
    <t>RALO SECO PVC QUADRADO 100 X 53 X 40 MM COM GRELHA BRANCA - Obs. Em todos os ambientes</t>
  </si>
  <si>
    <t>ED-50027</t>
  </si>
  <si>
    <t>ALVENARIA DE VEDAÇÃO COM TIJOLO MACIÇO REQUEIMADO, ESP. 10CM, COM ACABAMENTO APARENTE, INCLUSIVE ARGAMASSA PARA ASSENTAMENTO - Obs. Área de vãos de paredes externas que foram fechados</t>
  </si>
  <si>
    <t>Portas</t>
  </si>
  <si>
    <t>Janelas</t>
  </si>
  <si>
    <t>FECHADURA TIPO INTERNA (GORGE), GRAU DE SEGURANÇA MÉDIO, DISTÂNCIA DE BROCA 40MM, ACABAMENTO COM ESPELHO CROMADO E MAÇANETA MODELO ALAVANCA EM ZAMAC, INCLUSIVE ACESSÓRIOS PARA FIXAÇÃO E DUAS (2) CHAVES - Trocar fechaduras danificadas de portas existentes</t>
  </si>
  <si>
    <t>Reforma telhado existente</t>
  </si>
  <si>
    <t>ED-48670</t>
  </si>
  <si>
    <t>ED-48669</t>
  </si>
  <si>
    <t>ED-48667</t>
  </si>
  <si>
    <t>Piso e Revestimento em parede</t>
  </si>
  <si>
    <t>REMOÇÃO MANUAL DE GUIA DE MEIO-FIO PRÉ-MOLDADA EM CONCRETO, COM REAPROVEITAMENTO, INCLUSIVE AFASTAMENTO E EMPILHAMENTO, EXCLUSIVE TRANSPORTE E RETIRADA DO MATERIAL REMOVIDO NÃO REAPROVEITÁVEL</t>
  </si>
  <si>
    <t>ED-48472</t>
  </si>
  <si>
    <t>CORTE DE ÁRVORE COM MOTOSSERRA, DIÂMETRO DO TRONCO ACIMA DE TRINTA (30) CENTÍMETROS ATÉ CINQUENTA (50) CENTÍMETROS, EXCLUSIVE DESTOCAMENTO E AFASTAMENTO</t>
  </si>
  <si>
    <t>ED-50699</t>
  </si>
  <si>
    <t>ED-48479</t>
  </si>
  <si>
    <t>Cobertura Ambulância</t>
  </si>
  <si>
    <t>ESCAVAÇÃO MECÂNICA EM MATERIAL DE 1ª CATEGORIA, INCLUSIVE CARGA EM CAMINHÃO, EXCLUSIVE TRANSPORTE E DESCARGA</t>
  </si>
  <si>
    <t>ED-51105</t>
  </si>
  <si>
    <t>TRANSPORTE DE MATERIAL DE QUALQUER NATUREZA EM CAMINHÃO, DISTÂNCIA MAIOR QUE 1KM E MENOR OU IGUAL A 2KM, DENTRO DO PERÍMETRO URBANO, EXCLUSIVE CARGA, INCLUSIVE DESCARGA</t>
  </si>
  <si>
    <t>ED-29230</t>
  </si>
  <si>
    <t xml:space="preserve">PRAZO DE EXECUÇÃO (meses):  </t>
  </si>
  <si>
    <t>ENCARREGADO GERAL DE OBRAS COM ENCARGOS COMPLEMENTARES</t>
  </si>
  <si>
    <t>ED-21776</t>
  </si>
  <si>
    <t>ENGENHEIRO CIVIL DE OBRA JUNIOR COM ENCARGOS COMPLEMENTARES - Obs. 2hrs/dia</t>
  </si>
  <si>
    <t>CONDUTOR CIRCULAR DE ÁGUA PLUVIAL PARA TELHADO EM TUBO DE PVC, DIÂMETRO DE 100MM, INCLUSIVE CONEXÕES E SUPORTES - Acréscimo de pontos de queda</t>
  </si>
  <si>
    <t>FORNECIMENTO DE ESTRUTURA METÁLICA E ENGRADAMENTO METÁLICO, EM AÇO, PARA TELHADO, EXCLUSIVE TELHA, INCLUSIVE FABRICAÇÃO, TRANSPORTE, MONTAGEM E APLICAÇÃO DE FUNDO PREPARADOR ANTICORROSIVO EM SUPERFÍCIE METÁLICA, UMA (1) DEMÃO - Obs. Considerando 15 kg por m² e contempla pilares e vigas além de todo o engradamento</t>
  </si>
  <si>
    <t>ED-50679</t>
  </si>
  <si>
    <t>RUFO E CONTRARRUFO EM CHAPA GALVANIZADA, ESP. 0,65MM ( GSG-24), COM DESENVOLVIMENTO DE 50CM, INCLUSIVE IÇAMENTO MANUAL VERTICAL</t>
  </si>
  <si>
    <t>6.3.1</t>
  </si>
  <si>
    <t>6.3.2</t>
  </si>
  <si>
    <t>6.3.3</t>
  </si>
  <si>
    <t>6.3.4</t>
  </si>
  <si>
    <t>CALHA EM CHAPA GALVANIZADA, ESP. 0,5MM (GSG-26), COM DESENVOLVIMENTO DE 33CM, INCLUSIVE IÇAMENTO MANUAL VERTICAL</t>
  </si>
  <si>
    <t>ED-50661</t>
  </si>
  <si>
    <t>6.3.5</t>
  </si>
  <si>
    <t>ED-28551</t>
  </si>
  <si>
    <t>CONDUTOR DE ÁGUAS PLUVIAIS RETANGULAR EM AÇO GALVANIZADO, DIMENSÃO (43X85)MM, ESP. 0,43MM (GSG-28), INCLUSIVE CONEXÕES E SUPORTES</t>
  </si>
  <si>
    <t>PINTURA ESMALTE EM SUPERFÍCIE DE CONCRETO/ALVENARIA, DUAS (2) DEMÃOS, EXCLUSIVE SELADOR ACRÍLICO E MASSA ACRÍLICA/CORRIDA (PVA) - Barramento altura de 1m paredes internas e alguns ambientes completos - Obrigatório ser lavável</t>
  </si>
  <si>
    <t>11.1.3</t>
  </si>
  <si>
    <t>3.2</t>
  </si>
  <si>
    <t>PINTURA COM RESINA ACRÍLICA EM CONCRETO, DUAS (2) DEMÃOS, COM APLICAÇÃO MANUAL, INCLUSIVE UMA (1) DEMÃO DE SELADOR ACRÍLICO - Parede com acabamento em tijolinho</t>
  </si>
  <si>
    <t>10.2</t>
  </si>
  <si>
    <t xml:space="preserve">PINTURA ESMALTE EM ESQUADRIAS DE FERRO, DUAS (2) DEMÃOS, INCLUSIVE UMA (1) DEMÃO DE FUNDO ANTICORROSIVO - Soma das portas e Janelas </t>
  </si>
  <si>
    <t>10.1</t>
  </si>
  <si>
    <t>10.1.1</t>
  </si>
  <si>
    <t>Área (m²)</t>
  </si>
  <si>
    <t>COTAÇÃO02</t>
  </si>
  <si>
    <t>COTAÇÃO01</t>
  </si>
  <si>
    <t>PELÍCULA IMPERMEÁVEL JATEADO TRANSPARENTE PARA VIDRO - Pavimento inferior</t>
  </si>
  <si>
    <t>PELÍCULA IMPERMEÁVEL BRANCO LEITOSO PARA VIDRO  - Pavimento Superior</t>
  </si>
  <si>
    <t>VIDRACEIRO COM ENCARGOS COMPLEMENTARES - Obs. Remover película existente e Adesivar películas novas</t>
  </si>
  <si>
    <t>ED-50367</t>
  </si>
  <si>
    <t>ED-50265</t>
  </si>
  <si>
    <t>LAVAGEM DE FACHADA COM HIDROJATEAMENTO, EXCLUSIVE ANDAIME METÁLICO, TIPO FIXO/TORRE/SUSPENSO, PARA FACHADA - Obs. Limpeza de áreas com lodo e mofo</t>
  </si>
  <si>
    <t>11.2.2</t>
  </si>
  <si>
    <t>11.2.3</t>
  </si>
  <si>
    <t>11.2.4</t>
  </si>
  <si>
    <t>COBERTURA EM TELHA METÁLICA GALVANIZADA TRAPEZOIDAL, TIPO SIMPLES, ESP. 0,50MM, ACABAMENTO NATURAL, INCLUSIVE ACESSÓRIOS PARA FIXAÇÃO, FORNECIMENTO E INSTALAÇÃO - Obs. Substituição de telhas deterioradas</t>
  </si>
  <si>
    <t>ED-48509</t>
  </si>
  <si>
    <t>REMOÇÃO MANUAL DE TELHA METÁLICA OU PVC, COM REAPROVEITAMENTO, INCLUSIVE AFASTAMENTO E EMPILHAMENTO, EXCLUSIVE TRANSPORTE E RETIRADA DO MATERIAL REMOVIDO NÃO REAPROVEITÁVEL - Obs. Retirada de telhas necessárias para instalação de calhas e rufos novos - Considerado 25% da área do telhado</t>
  </si>
  <si>
    <t>Acesso ambulância, rampas</t>
  </si>
  <si>
    <t xml:space="preserve">DEMOLIÇÃO MANUAL DE PISO CIMENTADO OU CONTRAPISO DE ARGAMASSA, COM ESPESSURA MÁXIMA DE 10CM, INCLUSIVE AFASTAMENTO E EMPILHAMENTO, EXCLUSIVE TRANSPORTE E RETIRADA DO MATERIAL DEMOLIDO </t>
  </si>
  <si>
    <t>REGULARIZAÇÃO MANUAL E COMPACTAÇÃO MECANIZADA DE TERRENO COM PLACA VIBRATÓRIA, EXCLUSIVE DESMATAMENTO, DESTOCAMENTO, LIMPEZA/ROÇADA DO</t>
  </si>
  <si>
    <t>ED-51123</t>
  </si>
  <si>
    <t>ED-51144</t>
  </si>
  <si>
    <t>PASSEIOS DE CONCRETO E = 8 CM, FCK = 15 MPA PADRÃO PREFEITURA - Calçada e rampas</t>
  </si>
  <si>
    <t xml:space="preserve">DEMOLIÇÃO MANUAL DE PISO CIMENTADO OU CONTRAPISO DE ARGAMASSA, COM ESPESSURA MÁXIMA DE 10CM, INCLUSIVE AFASTAMENTO E EMPILHAMENTO, EXCLUSIVE TRANSPORTE E RETIRADA DO MATERIAL DEMOLIDO - Calçada e piso cimentado para fazer rampa </t>
  </si>
  <si>
    <t>GUIA DE MEIO-FIO, EM CONCRETO COM FCK 20MPA, PRÉMOLDADA, MFC-01 PADRÃO DER-MG, DIMENSÕES (12X16,7X35)CM , EXCLUSIVE SARJETA, INCLUSIVE ESCAVAÇÃO, APILOAMENTO E TRANSPORTE COM RETIRADA DO MATERIAL ESCAVADO (EM CAÇAMBA)</t>
  </si>
  <si>
    <t>ED-51139</t>
  </si>
  <si>
    <t>EXECUÇÃO DE PAVIMENTO COM PISO INTERTRAVADO, TIPO RETANGULAR, ESP. 8CM, COM FCK DE 35MPA, INCLUSIVE COLCHÃO DE AREIA, ESP. 6CM, PARA ASSENTAMENTO, COMPACTAÇÃO MECANIZADA, CARGA E DESCARGA MECÂNICA EM CAMINHÃO, EXCLUSIVE TRANSPORTE DE PISO INTERTRAVADO</t>
  </si>
  <si>
    <t>ED-8916</t>
  </si>
  <si>
    <t>ED-7425</t>
  </si>
  <si>
    <t>TxKM</t>
  </si>
  <si>
    <t xml:space="preserve">TRANSPORTE DE PISO INTERTRAVADO, EM CAMINHÃO, TRAÇÃO 6X2, TIPO TRUCADO, PESO BRUTO TOTAL (PBT) DE 23.000KG, COM GUINDASTE ARTICULADO, MOMENTO DE CARGA MÁXIMO DE 10TXM, E CARROCERIA DE CARGA SECA, COM CAPACIDADE DE 14T, EM RODOVIA PAVIMENTADA, EXCLUSIVE MANOBRA, CARGA E DESCARGA - Obs. Considerando 180kg/m² </t>
  </si>
  <si>
    <t>PINTURA ACRÍLICA PARA PISO EM PASSEIO/SUPERFÍCIE CIMENTADA, DUAS (2) DEMÃOS - Todos os Pisos cimentados, inclusive calçada</t>
  </si>
  <si>
    <t>CINTA DE AMARRAÇÃO DE ALVENARIA COM BLOCO DE CONCRETO ESTRUTURAL, CANALETA TIPO "U", ESP. 9CM, (FBK 4, 5MPA), INCLUSIVE ARGAMASSA PARA ASSENTAMENTO, EXCLUSIVE GRAUTE E ARMAÇÃO</t>
  </si>
  <si>
    <t>ED-48390</t>
  </si>
  <si>
    <t>ANCORAGEM DE BARRAS DE AÇO COM CHUMBADOR QUÍMICO À BASE DE RESINA POLIÉSTER, EXCLUSIVE FORNECIMENTO DE BARRA</t>
  </si>
  <si>
    <t>ED-49655</t>
  </si>
  <si>
    <t>DM3</t>
  </si>
  <si>
    <t>ED-29621</t>
  </si>
  <si>
    <t>Cintas em paredes novas de alvenaria, primeira e última fiada. Devem ser ancoradas em estruturas de concreto existentes</t>
  </si>
  <si>
    <t>Cobertura Gerador</t>
  </si>
  <si>
    <t>CAIXA COM GRELHA RETANGULAR DE FERRO FUNDIDO, EM ALVENARIA COM BLOCOS DE CONCRETO, DIMENSÕES INTERNAS: 0,30 X 1,00 X 1,00. AF_12/2020 - Obs. Lateral direita do pavimento superior</t>
  </si>
  <si>
    <t xml:space="preserve">FORNECIMENTO E ASSENTAMENTO DE TUBO PVC RÍGIDO, DRENAGEM/PLUVIAL, PBV - SÉRIE NORMAL, DN 50 MM (2"), INCLUSIVE CONEXÕES - Ligação das grelhas nas portas com acesso ao corredor externo do piso inferior até a rede </t>
  </si>
  <si>
    <t>ED-50989</t>
  </si>
  <si>
    <t>Sala do Gerador</t>
  </si>
  <si>
    <t>LAJE 10 CM MACIÇA DE CONCRETO 20 MPa, COM ARMAÇÃO, FÔRMA RESINADA, ESCORAMENTO E DESFORMA</t>
  </si>
  <si>
    <t>ED-50848</t>
  </si>
  <si>
    <t>ED-48201</t>
  </si>
  <si>
    <t>LASTRO COM MATERIAL GRANULAR (PEDRA BRITADA N.1 E PEDRA BRITADA N.2), APLICADO EM PISOS OU LAJES SOBRE SOLO, ESPESSURA DE *10 CM*. AF_01/2024</t>
  </si>
  <si>
    <t>CAMADA SEPARADORA PARA EXECUÇÃO DE RADIER, PISO DE CONCRETO OU LAJE SOBRE SOLO, EM LONA PLÁSTICA. AF_09/2021</t>
  </si>
  <si>
    <t>COMPACTAÇÃO MECÂNICA DE SOLO PARA EXECUÇÃO DE RADIER, PISO DE CONCRETO OU LAJE SOBRE SOLO, COM COMPACTADOR DE SOLOS TIPO PLACA VIBRATÓRIA. AF_09/2021</t>
  </si>
  <si>
    <t>EXECUÇÃO DE RADIER, ESPESSURA DE 15 CM, FCK = 30 MPA, COM USO DE FORMAS EM MADEIRA SERRADA. AF_09/2021</t>
  </si>
  <si>
    <t>ARMAÇÃO PARA EXECUÇÃO DE RADIER, PISO DE CONCRETO OU LAJE SOBRE SOLO, COM USO DE TELA Q-196. AF_09/2021 - Obs. 3,1kg/m²</t>
  </si>
  <si>
    <t>ED-48391</t>
  </si>
  <si>
    <t>APLICAÇÃO DE GRAUTE COM ARGAMASSA DE CIMENTO, CAL HIDRATADA, AREIA E BRITA, TRAÇO (1:0,1:3:2), INCLUSIVE PREPARO MECANIZADO, TRANSPORTE E LANÇAMENTO. Obs. Considerando 0,013m³ por m de cinta</t>
  </si>
  <si>
    <t>APLICAÇÃO DE GRAUTE COM ARGAMASSA DE CIMENTO, CAL HIDRATADA, AREIA E BRITA, TRAÇO (1:0,1:3:2), INCLUSIVE PREPARO MECANIZADO, TRANSPORTE E LANÇAMENTO. Obs. Considerando 0,008m³ por cada metro de altura do grauteamento vertical</t>
  </si>
  <si>
    <t>4.1.1</t>
  </si>
  <si>
    <t>4.1.2</t>
  </si>
  <si>
    <t>4.1.3</t>
  </si>
  <si>
    <t>4.1.4</t>
  </si>
  <si>
    <t>4.1.5</t>
  </si>
  <si>
    <t>4.2</t>
  </si>
  <si>
    <t>RUFO E CONTRARRUFO EM CHAPA GALVANIZADA, ESP. 0,5MM ( GSG-26), COM DESENVOLVIMENTO DE 25CM, INCLUSIVE IÇAMENTO MANUAL VERTICAL</t>
  </si>
  <si>
    <t>ED-50684</t>
  </si>
  <si>
    <t>CONDUTOR CIRCULAR DE ÁGUA PLUVIAL PARA DO TELHADO EM TUBO DE PVC, DIÂMETRO DE 75MM, INCLUSIVE CONEXÕES E SUPORTES</t>
  </si>
  <si>
    <t>ED-50669</t>
  </si>
  <si>
    <t>6.4</t>
  </si>
  <si>
    <t>6.4.1</t>
  </si>
  <si>
    <t>6.4.2</t>
  </si>
  <si>
    <t>6.4.3</t>
  </si>
  <si>
    <t>FORNECIMENTO DE ESTRUTURA METÁLICA E ENGRADAMENTO METÁLICO, EM AÇO, PARA TELHADO, EXCLUSIVE TELHA, INCLUSIVE FABRICAÇÃO, TRANSPORTE, MONTAGEM E APLICAÇÃO DE FUNDO PREPARADOR ANTICORROSIVO EM SUPERFÍCIE METÁLICA, UMA (1) DEMÃO. Obs.18kg/m²</t>
  </si>
  <si>
    <t xml:space="preserve">ALVENARIA ESTRUTURAL COM BLOCO DE CONCRETO, ESP. 14CM , (FBK 4,5MPA), INCLUSIVE ARGAMASSA PARA ASSENTAMENTO </t>
  </si>
  <si>
    <t>COTAÇÃO04</t>
  </si>
  <si>
    <t>GRELHA VENEZIANA EM ALUMÍNIO DE VENTILAÇÃO 60X60CM - Obs. Medida de 120x60</t>
  </si>
  <si>
    <t>COTAÇÃO05</t>
  </si>
  <si>
    <t xml:space="preserve">PORTA CORTA-FOGO, DIMENSÃO (90X210)CM, TIPO DE ABRIR, UMA (1) FOLHA, INCLUSIVE DOBRADIÇA ESPECIAL, MOLA DE FECHAMENTO, FECHADURA, MAÇANETA E DEMAIS FERRAGENS DE ACABAMENTO, EXCLUSIVE PINTURA </t>
  </si>
  <si>
    <t>10.3</t>
  </si>
  <si>
    <t>Esquadrias da Sala do Gerador</t>
  </si>
  <si>
    <t>CONTRAMARCO DE ALUMÍNIO, FIXAÇÃO COM ARGAMASSA - FORNECIMENTO E INSTALAÇÃO. AF_11/2024 - Obs. Para grelha veneziana</t>
  </si>
  <si>
    <t>310ML</t>
  </si>
  <si>
    <t>10.3.1</t>
  </si>
  <si>
    <t>QUADRO DE DISTRIBUIÇÃO DE EMBUTIR EM PVC, PARA 8 DISJUNTORES DIN, INCLUSIVE BARRAMENTOS NEUTRO/TERRA, EXCLUSIVE BARRAMENTO DE FASE</t>
  </si>
  <si>
    <t>ED-14179</t>
  </si>
  <si>
    <t>DISJUNTOR DE PROTEÇÃO DIFERENCIAL RESIDUAL (DR), TETRAPOLAR TIPO DIN, CORRENTE NOMINAL DE 40A, SENSIBILIDADE DE 30MA, FORNECIMENTO E INSTALAÇÃO, INCLUSIVE TERMINAL ILHÓS</t>
  </si>
  <si>
    <t>ED-5439</t>
  </si>
  <si>
    <t>DISJUNTOR TRIPOLAR TIPO DIN, CORRENTE NOMINAL DE 16A, FORNECIMENTO E INSTALAÇÃO, INCLUSIVE TERMINAL ILHÓS</t>
  </si>
  <si>
    <t>ED-34487</t>
  </si>
  <si>
    <t>DISJUNTOR TRIPOLAR TIPO DIN, CORRENTE NOMINAL DE 10A, FORNECIMENTO E INSTALAÇÃO, INCLUSIVE TERMINAL ILHÓS</t>
  </si>
  <si>
    <t>DISJUNTOR TRIPOLAR TIPO DIN, CORRENTE NOMINAL DE 40A, FORNECIMENTO E INSTALAÇÃO, INCLUSIVE TERMINAL ILHÓS</t>
  </si>
  <si>
    <t>ED-34491</t>
  </si>
  <si>
    <t xml:space="preserve">ED-34486 </t>
  </si>
  <si>
    <t>CAIXA DE LIGAÇÃO/PASSAGEM EM PVC RÍGIDO PARA ELETRODUTO, COM SUPORTE PARA LAJOTA, OCTOGONAL COM FUNDO MÓVEL, DIMENSÃO 4"X4", EMBUTIDA EM LAJE PRÉMOLDADA, INCLUSIVE FIXAÇÃO</t>
  </si>
  <si>
    <t>ED-16634</t>
  </si>
  <si>
    <t>ED-49010</t>
  </si>
  <si>
    <t>COTAÇÃO06</t>
  </si>
  <si>
    <t>QUADRO DE TRANSFERÊNCIA AUTOMÁTICA (QTA) DE 100A, TRIFÁSICO, COM INTERTREVAMENTO, CONTROLE DE COMUTAÇÃO AUTOMÁTICA E GABINETE METÁLICO</t>
  </si>
  <si>
    <t>ED-49007</t>
  </si>
  <si>
    <t>CABO UNIPOLAR DE COBRE FLEXÍVEL, CLASSE 5, ISOLAMENTO TIPO EPR/HEPR, NÃO HALOGENADO E ANTICHAMA, DIÂMETRO DA SEÇÃO DE 50MM2, TEMPERATURA DE TRABALHO 90°C, TENSÃO NOMINAL DE OPERAÇÃO 0,6/1KV - Obs. Do QTA até o gerador 3F+1N</t>
  </si>
  <si>
    <t>CABO UNIPOLAR DE COBRE FLEXÍVEL, CLASSE 5, ISOLAMENTO TIPO EPR/HEPR, NÃO HALOGENADO E ANTICHAMA, DIÂMETRO DA SEÇÃO DE 35MM2, TEMPERATURA DE TRABALHO 90°C, TENSÃO NOMINAL DE OPERAÇÃO 0,6/1KV - Obs. Do padrão da concessionária até o QTA e do QTA até o Quadro Geral da Unidade 3F+1N</t>
  </si>
  <si>
    <t>CABO UNIPOLAR DE COBRE FLEXÍVEL, CLASSE 5, ISOLAMENTO TIPO EPR/HEPR, NÃO HALOGENADO E ANTICHAMA, DIÂMETRO DA SEÇÃO DE 16MM2, TEMPERATURA DE TRABALHO 90°C, TENSÃO NOMINAL DE OPERAÇÃO 0,6/1KV - Obs. Obs. Do padrão da concessionária até o QTA, do QTA até o Quadro Geral da Unidade e do QTA até o gerador</t>
  </si>
  <si>
    <t>ED-49001</t>
  </si>
  <si>
    <t>ED-26543</t>
  </si>
  <si>
    <t>ELETRODUTO DE PVC RÍGIDO ROSCÁVEL, DIÂMETRO DE 60MM (2. 1/2"), INSTALAÇÃO APARENTE OU SOBRE FORRO COM ABRAÇADEIRA METÁLICA DE CUNHA, TIPO "D", INCLUSIVE ACESSÓRIOS PARA FIXAÇÃO E CONEXÕES. Obs. Do padrão da concessionária até o QTA e do QTA até o Quadro Geral da Unidade</t>
  </si>
  <si>
    <t>ED-26544</t>
  </si>
  <si>
    <t>ED-26533</t>
  </si>
  <si>
    <t>ELETRODUTO DE PVC RÍGIDO ROSCÁVEL, DIÂMETRO DE 75MM (3" ), INSTALAÇÃO APARENTE OU SOBRE FORRO COM ABRAÇADEIRA METÁLICA DE CUNHA, TIPO "D", INCLUSIVE ACESSÓRIOS PARA FIXAÇÃO E CONEXÕES - Obs. Do QTA até a laje, distancia da laje até ponto próximo da Sala do gerador, até o chão (depois enterrá-lo)</t>
  </si>
  <si>
    <t>ELETRODUTO DE PVC RÍGIDO ROSCÁVEL, DIÂMETRO DE 75MM (3" ), INSTALAÇÃO EMBUTIDA OU ENTERRADA, INCLUSIVE CONEXÕES, EXCLUSIVE RASGO EM ALVENARIA/CONCRETO OU ESCAVAÇÃO. Obs. Do ponto mencionado no item anterior até o gerador</t>
  </si>
  <si>
    <t>SELANTE ELASTICO MONOCOMPONENTE A BASE DE POLIURETANO (PU) PARA JUNTAS DIVERSAS - Obs. Aproveitar e dar retoque não restante das janelas da edificação</t>
  </si>
  <si>
    <t>10.3.2</t>
  </si>
  <si>
    <t>10.3.3</t>
  </si>
  <si>
    <t>10.3.4</t>
  </si>
  <si>
    <t>10.3.5</t>
  </si>
  <si>
    <t>PEDREIRO COM ENCARGOS COMPLEMENTARES - Assentar grelha</t>
  </si>
  <si>
    <t>EXAUSTOR AXIAL INDUSTRIAL DE DIÂMETRO DE 30CM E VAZÃO DE 42m³/min - Obs. Para Sala de Gerador</t>
  </si>
  <si>
    <t>CINTA DE AMARRAÇÃO DE ALVENARIA COM BLOCO DE CONCRETO ESTRUTURAL, CANALETA TIPO "U", ESP. 14CM, (FBK 4, 5MPA), INCLUSIVE ARGAMASSA PARA ASSENTAMENTO, EXCLUSIVE GRAUTE E ARMAÇÃO - Obs. Primeira fiada, a cada 4 fiadas e última fiada - Total de 5 fiadas</t>
  </si>
  <si>
    <t>ACO CA-50, 6,3 MM, VERGALHAO - Obs. Armações horizontais - Duas barras em toda extensão das cintas, engastadas nos cantos que serão grauteados - 0,245kg/m</t>
  </si>
  <si>
    <t>ACO CA-50, 8,0 MM, VERGALHAO. Obs. Armação cinta que apoia a laje - Duas barras em toda extensão das cintas, engastadas nos cantos que serão grauteados - 0,395kg/m</t>
  </si>
  <si>
    <t>ACO CA-50, 8,0 MM, VERGALHAO. Obs. Armação vertical - Duas barras em toda extensão  - 0,395kg/m</t>
  </si>
  <si>
    <t>ED-49664</t>
  </si>
  <si>
    <t>FORNECIMENTO DE ESTRUTURA METÁLICA EM PERFIL LAMINADO , INCLUSIVE FABRICAÇÃO, TRANSPORTE, MONTAGEM E APLICAÇÃO DE FUNDO PREPARADOR ANTICORROSIVO EM SUPERFÍCIE METÁLICA, UMA (1) DEMÃO - Obs. 40kg por pilar</t>
  </si>
  <si>
    <t>Demolição e novo piso cimentado na lateral direita da edificação do piso superior, fazendo ligação com a Sala do Gerador</t>
  </si>
  <si>
    <t>PISO CIMENTADO COM ARGAMASSA, TRAÇO 1:3 (CIMENTO E AREIA), ESP. 25MM, ACABAMENTO DESEMPENADO E FELTRADO, MODULAÇÃO DE (100X100)CM, INCLUSIVE JUNTA PLÁSTICA</t>
  </si>
  <si>
    <t>ED-50547</t>
  </si>
  <si>
    <t>LIMPEZA DE TERRENO, INCLUSIVE CAPINA, RASTELAMENTO COM AFASTAMENTO ATÉ VINTE (20) METROS E QUEIMA CONTROLADA - Ligação do piso lateral até a Sala do Gerador</t>
  </si>
  <si>
    <t>CONTRAPISO DESEMPENADO COM ARGAMASSA, TRAÇO 1:3 ( CIMENTO E AREIA), ESP. 50MM, INCLUSIVE ARGAMASSA COM PREPARO MECANIZADO</t>
  </si>
  <si>
    <t>ED-50569</t>
  </si>
  <si>
    <t>FÔRMA E DESFORMA DE TÁBUA E SARRAFO, REAPROVEITAMENTO (3X), EXCLUSIVE ESCORAMENTO</t>
  </si>
  <si>
    <t>ED-49643</t>
  </si>
  <si>
    <t>CONTRAPISO ACÚSTICO EM ARGAMASSA PRONTA, PREPARO MANUAL, APLICADO EM ÁREAS SECAS, ACABAMENTO NÃO REFORÇADO, ESPESSURA 5CM. AF_07/2021 - Obs. Sala de Gerador</t>
  </si>
  <si>
    <t>4.1.6</t>
  </si>
  <si>
    <t>4.1.7</t>
  </si>
  <si>
    <t>4.1.8</t>
  </si>
  <si>
    <t>4.1.9</t>
  </si>
  <si>
    <t>4.1.10</t>
  </si>
  <si>
    <t>4.1.11</t>
  </si>
  <si>
    <t>4.1.12</t>
  </si>
  <si>
    <t>4.1.13</t>
  </si>
  <si>
    <t>4.1.14</t>
  </si>
  <si>
    <t>ACO CA-50, 8,0 MM, VERGALHAO. Obs. Duas barras em toda extensão das cintas - 0,395kg/m</t>
  </si>
  <si>
    <t>APLICAÇÃO DE GRAUTE COM ARGAMASSA DE CIMENTO, CAL HIDRATADA, AREIA E BRITA, TRAÇO (1:0,1:3:2), INCLUSIVE PREPARO MECANIZADO, TRANSPORTE E LANÇAMENTO -  Obs. Considerando 0,013m³ por m de cinta</t>
  </si>
  <si>
    <t>4.2.1</t>
  </si>
  <si>
    <t>4.2.2</t>
  </si>
  <si>
    <t>4.2.3</t>
  </si>
  <si>
    <t>4.2.4</t>
  </si>
  <si>
    <t>4.2.5</t>
  </si>
  <si>
    <t>CALHA EM CHAPA GALVANIZADA, ESP. 0,65MM (GSG-24), COM DESENVOLVIMENTO DE 66CM, INCLUSIVE IÇAMENTO MANUAL VERTICAL</t>
  </si>
  <si>
    <t>ED-50658</t>
  </si>
  <si>
    <t>SELANTE ELASTICO MONOCOMPONENTE A BASE DE POLIURETANO (PU) PARA JUNTAS DIVERSAS - Obs. Para parafusos, fissuras, junta de telhas</t>
  </si>
  <si>
    <t xml:space="preserve">ESPUMA EXPANSIVA DE POLIURETANO, APLICACAO MANUAL - 500 ML - Preenchimento de vazios                                                                                                                                                                                                                                                                                                                                                                                                                                               </t>
  </si>
  <si>
    <t>FITA ADESIVA ASFALTICA ALUMINIZADA MULTIUSO, L = 10 CM, ROLO DE 10 M - Vedação de calhas e rufos com parede e reforço em áreas críticas</t>
  </si>
  <si>
    <t>TELHADISTA COM ENCARGOS COMPLEMENTARES - Fixação das telhas removidas para serviço de calha e rufo e serviços de vedação</t>
  </si>
  <si>
    <t>AJUDANTE DE TELHADISTA COM ENCARGOS COMPLEMENTARES - Fixação das telhas removidas para serviço de calha e rufo e serviços de vedação</t>
  </si>
  <si>
    <t>6.2.1</t>
  </si>
  <si>
    <t>6.2.2</t>
  </si>
  <si>
    <t>6.2.3</t>
  </si>
  <si>
    <t>6.2.4</t>
  </si>
  <si>
    <t>6.2.5</t>
  </si>
  <si>
    <t>6.2.6</t>
  </si>
  <si>
    <t>LIXAMENTO E DESBASTE MECANIZADO EM PISO DE CONCRETO</t>
  </si>
  <si>
    <t>ED-20344</t>
  </si>
  <si>
    <t>CIMENTO PORTLAND COMPOSTO CP II-32 - Nata de cimento 1kg/m²</t>
  </si>
  <si>
    <t>ADESIVO ACRILICO DE BASE AQUOSA / COLA DE CONTATO - Nata de cimento 1kg/m², ex: bianco</t>
  </si>
  <si>
    <t>CAMADA DE REGULARIZAÇÃO COM ARGAMASSA, TRAÇO 1:3 ( CIMENTO E AREIA), ESP. 20MM, APLICAÇÃO MANUAL, INCLUSIVE ARGAMASSA COM PREPARO MECANIZADO - Preenchimento dos buracos e imperfeições</t>
  </si>
  <si>
    <t>CIMENTO PORTLAND COMPOSTO CP II-32 - Obs. Camada fina de regularização final de traço 1:2 -1,9kg/m²</t>
  </si>
  <si>
    <t>AREIA FINA - POSTO JAZIDA/FORNECEDOR (RETIRADO NA JAZIDA, SEM TRANSPORTE) - Obs. Camada fina de regularização final de traço 1:2 -0,0027m³/m²</t>
  </si>
  <si>
    <t>PEDREIRO COM ENCARGOS COMPLEMENTARES - Nata de cimento 0,20h/m² e 0,30h/m² para Camada fina de regularização final</t>
  </si>
  <si>
    <t>SERVENTE COM ENCARGOS COMPLEMENTARES - Nata de cimento 0,20h/m² e 0,30h/m² para Camada fina de regularização final</t>
  </si>
  <si>
    <t>Recuperação de pisos cimentados externos, inclusive calçada</t>
  </si>
  <si>
    <t>11.3.4</t>
  </si>
  <si>
    <t>TOLDO EM POLICARBONATO</t>
  </si>
  <si>
    <r>
      <t xml:space="preserve">Cobertura Escada externa </t>
    </r>
    <r>
      <rPr>
        <sz val="10"/>
        <color theme="1"/>
        <rFont val="Arial"/>
        <family val="2"/>
      </rPr>
      <t>- 510x100cm</t>
    </r>
  </si>
  <si>
    <t>ED-7830</t>
  </si>
  <si>
    <t>SERRALHEIRO COM ENCARGOS COMPLEMENTARES - Obs. 0,6h/m²</t>
  </si>
  <si>
    <t>SERVENTE COM ENCARGOS COMPLEMENTARES</t>
  </si>
  <si>
    <t>Gerador</t>
  </si>
  <si>
    <t>REATERRO MANUAL DE VALA, INCLUSIVE ESPALHAMENTO E COMPACTAÇÃO MANUAL COM SOQUETE</t>
  </si>
  <si>
    <t>ED-51120</t>
  </si>
  <si>
    <t>9.2.1</t>
  </si>
  <si>
    <t>9.2.2</t>
  </si>
  <si>
    <t>9.2.3</t>
  </si>
  <si>
    <t>9.2.4</t>
  </si>
  <si>
    <t>9.2.5</t>
  </si>
  <si>
    <t>9.2.6</t>
  </si>
  <si>
    <t>9.2.7</t>
  </si>
  <si>
    <t>ED-48443</t>
  </si>
  <si>
    <t>FIXAÇÃO DE TUBO, INSTALAÇÃO APARENTE OU SOBRE FORRO, COM ABRAÇADEIRA METÁLICA FLEXÍVEL, PARA TUBO COM DIÂMETRO DE 2", ESPAÇAMENTO A CADA 150CM, INCLUSIVE BUCHA E PARAFUSO</t>
  </si>
  <si>
    <t>ED-9567</t>
  </si>
  <si>
    <t>FIXAÇÃO DE TUBO, INSTALAÇÃO APARENTE OU SOBRE FORRO, COM ABRAÇADEIRA METÁLICA FLEXÍVEL, PARA TUBO COM DIÂMETRO DE 3", ESPAÇAMENTO A CADA 150CM, INCLUSIVE BUCHA E PARAFUSO</t>
  </si>
  <si>
    <t>ED-9568</t>
  </si>
  <si>
    <t>ESCAVAÇÃO MANUAL DE VALA COM PROFUNDIDADE MENOR OU IGUAL A 1,5M - Obs. Piso inferior</t>
  </si>
  <si>
    <t>FORNECIMENTO E ASSENTAMENTO DE TUBO PVC RÍGIDO, ESGOTO, PBV - SÉRIE NORMAL, DN 50 MM (2"), INCLUSIVE CONEXÕES - Para ralos e junções de pontos de esgoto de pias, considerando 70% do total para piso superior e 30% para piso inferior</t>
  </si>
  <si>
    <t>FORNECIMENTO E ASSENTAMENTO DE TUBO PVC RÍGIDO, ESGOTO, PBV - SÉRIE NORMAL, DN 75 MM (3"), INCLUSIVE CONEXÕES - Para sequência de pontos de ralos, considerando 70% do total para piso superior e 30% para piso inferior</t>
  </si>
  <si>
    <t>ENCHIMENTO DE RASGO EM ALVENARIA/CONCRETO COM ARGAMASSA, DIÂMETRO DE 65MM A 100MM (2.1/2" A 4"), INCLUSIVE ARGAMASSA, TRAÇO 1:2:8 (CIMENTO, CAL E AREIA), PREPARO MECÂNICO</t>
  </si>
  <si>
    <t>ED-50706</t>
  </si>
  <si>
    <t>9.2.8</t>
  </si>
  <si>
    <t>9.2.9</t>
  </si>
  <si>
    <t>9.2.10</t>
  </si>
  <si>
    <t>9.2.11</t>
  </si>
  <si>
    <t>DEMOLIÇÃO MECANIZADA DE CONCRETO ARMADO, COM EQUIPAMENTO ELÉTRICO, INCLUSIVE AFASTAMENTO E EMPILHAMENTO, EXCLUSIVE TRANSPORTE E RETIRADA DO MATERIAL DEMOLIDO - Demolição da laje (piso do pavimento superior) para passar as tubulação dos ralos</t>
  </si>
  <si>
    <t>CARGA MANUAL DE MATERIAL DE QUALQUER NATUREZA SOBRE CAMINHÃO, EXCLUSIVE TRANSPORTE</t>
  </si>
  <si>
    <t>ED-51131</t>
  </si>
  <si>
    <t>9.3.1</t>
  </si>
  <si>
    <t>TUBO EM COBRE FLEXÍVEL, DN 1/2", COM ISOLAMENTO, INSTALADO EM RAMAL DE ALIMENTAÇÃO DE AR-CONDICIONADO - FORNECIMENTO E INSTALAÇÃO. AF_07/2025</t>
  </si>
  <si>
    <t>TUBO DE ESPUMA DE POLIETILENO EXPANDIDO FLEXIVEL PARA ISOLAMENTO TERMICO DE TUBULACAO DE AR CONDICIONADO, AGUA QUENTE, DN 1/2", E= 10 MM</t>
  </si>
  <si>
    <t>TUBO DE ESPUMA DE POLIETILENO EXPANDIDO FLEXIVEL PARA ISOLAMENTO TERMICO DE TUBULACAO DE AR CONDICIONADO, AGUA QUENTE, DN 1/4", E= 10 MM</t>
  </si>
  <si>
    <t>TUBO DE ESPUMA DE POLIETILENO EXPANDIDO FLEXIVEL PARA ISOLAMENTO TERMICO DE TUBULACAO DE AR CONDICIONADO, AGUA QUENTE, DN 3/8", E= 10 MM</t>
  </si>
  <si>
    <t>TUBO EM COBRE FLEXÍVEL, DN 3/8", COM ISOLAMENTO, INSTALADO EM RAMAL DE ALIMENTAÇÃO DE AR-CONDICIONADO - FORNECIMENTO E INSTALAÇÃO. AF_07/202</t>
  </si>
  <si>
    <t>TE, PVC, SOLDÁVEL, DN 20 MM, INSTALADO EM DRENO DE AR CONDICIONADO - FORNECIMENTO E INSTALAÇÃO. AF_08/2022</t>
  </si>
  <si>
    <t>TUBO, PVC, SOLDÁVEL, DE 20MM, INSTALADO EM DRENO DE AR CONDICIONADO - FORNECIMENTO E INSTALAÇÃO. AF_08/2022</t>
  </si>
  <si>
    <t>ELETRODUTO FLEXÍVEL CORRUGADO EM PVC, ANTI-CHAMA, DIÂMETRO DE 25MM (3/4"), APLICADO EM ALVENARIA, INCLUSIVE RASGO</t>
  </si>
  <si>
    <t>ED-48995</t>
  </si>
  <si>
    <t>CABO UNIPOLAR DE COBRE FLEXÍVEL, CLASSE 5, ISOLAMENTO TIPO EPR/HEPR, NÃO HALOGENADO E ANTICHAMA, DIÂMETRO DA SEÇÃO DE 6MM2, TEMPERATURA DE TRABALHO 90°C, TENSÃO NOMINAL DE OPERAÇÃO 0,6/1KV - Obs. Capo PP 4x1,5mm</t>
  </si>
  <si>
    <t xml:space="preserve">CABO UNIPOLAR DE COBRE FLEXÍVEL, CLASSE 5, ISOLAMENTO TIPO EPR/HEPR, NÃO HALOGENADO E ANTICHAMA, DIÂMETRO DA SEÇÃO DE 2,5MM2, TEMPERATURA DE TRABALHO 90°C, TENSÃO NOMINAL DE OPERAÇÃO 0,6/1KV - Obs. Do aparelho ao quadro de distribuição 3x2,5mm
</t>
  </si>
  <si>
    <t>Infra de 14 pontos para ar condicionado de 9000 btu/h</t>
  </si>
  <si>
    <t>Infra de 10 pontos para ar condicionado de 18000 btu/h</t>
  </si>
  <si>
    <t>CABO UNIPOLAR DE COBRE FLEXÍVEL, CLASSE 5, ISOLAMENTO TIPO EPR/HEPR, NÃO HALOGENADO E ANTICHAMA, DIÂMETRO DA SEÇÃO DE 10MM2, TEMPERATURA DE TRABALHO 90°C, TENSÃO NOMINAL DE OPERAÇÃO 0,6/1KV</t>
  </si>
  <si>
    <t>QUADRO DE DISTRIBUIÇÃO DE EMBUTIR EM CHAPA, PARA 24 DISJUNTORES DIN, INCLUSIVE BARRAMENTOS NEUTRO/TERRA E BARRAMENTO TRIFÁSICO DE 150A</t>
  </si>
  <si>
    <t>ED-14191</t>
  </si>
  <si>
    <t>DISJUNTOR BIPOLAR TIPO DIN, CORRENTE NOMINAL DE 16A, FORNECIMENTO E INSTALAÇÃO, INCLUSIVE TERMINAL ILHÓS</t>
  </si>
  <si>
    <t>ED-34474</t>
  </si>
  <si>
    <t>DISJUNTOR BIPOLAR TIPO DIN, CORRENTE NOMINAL DE 25A, FORNECIMENTO E INSTALAÇÃO, INCLUSIVE TERMINAL ILHÓS</t>
  </si>
  <si>
    <t>ED-34476</t>
  </si>
  <si>
    <t xml:space="preserve">ED-50228 </t>
  </si>
  <si>
    <t>PONTO DE EMBUTIR PARA UMA (1) LUMINÁRIA,COM ELETRODUTO DE PVC RÍGIDO ROSCÁVEL, DN 20MM (3/4"), EMBUTIDO NA LAJE E CABO DE COBRE FLEXÍVEL, CLASSE 5, ISOLAMENTO TIPO LSHF/ ATOX, NÃO HALOGENADO, SEÇÃO 1,5MM2 (70°C-450/750V), COM DISTÂNCIA DE ATÉ CINCO (5) METROS DO PONTO DE DERIVAÇÃO, EXCLUSIVE LUMINÁRIA, INCLUSIVE CAIXA DE LIGAÇÃO OCTOGONAL, SUPORTE E FIXAÇÃO DO ELETRODUTO</t>
  </si>
  <si>
    <t>ED-50667</t>
  </si>
  <si>
    <t>11.3.5</t>
  </si>
  <si>
    <t>CHAPIM EM CHAPA GALVANIZADA, COM PINGADEIRA, ESP. 0, 65MM (GSG-24), COM DESENVOLVIMENTO DE 35CM, INCLUSIVE IÇAMENTO MANUAL VERTICAL - Obs. Colocar na extensão lateral desse piso que será impermeabilizado para não escorrer na parede lateral externa do piso inferior</t>
  </si>
  <si>
    <t>FORNECIMENTO E ASSENTAMENTO DE TUBO PVC RÍGIDO, DRENAGEM/PLUVIAL, PBV - SÉRIE NORMAL, DN 100 MM (4"), INCLUSIVE CONEXÕES - Corredor externo do piso inferior</t>
  </si>
  <si>
    <t>FORNECIMENTO E ASSENTAMENTO DE TUBO PVC RÍGIDO, DRENAGEM/PLUVIAL, PBV - SÉRIE NORMAL, DN 150 MM (6"), INCLUSIVE CONEXÕES - Da caixa da lateral direita do piso superior até a rede pública</t>
  </si>
  <si>
    <t>DEMOLIÇÃO MANUAL DE PISO CIMENTADO OU CONTRAPISO DE ARGAMASSA, COM ESPESSURA MÁXIMA DE 10CM, INCLUSIVE AFASTAMENTO E EMPILHAMENTO, EXCLUSIVE TRANSPORTE E RETIRADA DO MATERIAL DEMOLIDO</t>
  </si>
  <si>
    <t>PISO CIMENTADO COM ARGAMASSA, TRAÇO 1:3 (CIMENTO E AREIA), ESP. 25MM, ACABAMENTO DESEMPENADO E FELTRADO, MODULAÇÃO DE (200X200)CM, INCLUSIVE JUNTA PLÁSTICA</t>
  </si>
  <si>
    <t>ED-50545</t>
  </si>
  <si>
    <t>FORNECIMENTO E ASSENTAMENTO DE TUBO PVC RÍGIDO, DRENAGEM/PLUVIAL, PBV - SÉRIE NORMAL, DN 100 MM (4"), INCLUSIVE CONEXÕES - Da Cobertura de Ambulância até a rede</t>
  </si>
  <si>
    <t>9.1.1</t>
  </si>
  <si>
    <t>9.1.2</t>
  </si>
  <si>
    <t>9.1.3</t>
  </si>
  <si>
    <t>9.1.4</t>
  </si>
  <si>
    <t>9.1.5</t>
  </si>
  <si>
    <t>9.1.6</t>
  </si>
  <si>
    <t>9.1.7</t>
  </si>
  <si>
    <t>9.1.8</t>
  </si>
  <si>
    <t>9.1.9</t>
  </si>
  <si>
    <t>9.1.10</t>
  </si>
  <si>
    <t>9.1.11</t>
  </si>
  <si>
    <t>9.1.12</t>
  </si>
  <si>
    <t>9.1.13</t>
  </si>
  <si>
    <t>ED-19640</t>
  </si>
  <si>
    <t>PINTURA ESMALTE BASE SOLVENTE EM GUARDA CORPO, COM OU SEM CORRIMÃO, DUAS (2) DEMÃOS, INCLUSIVE UMA (1) DEMÃO DE FUNDO ANTICORROSIVO - Obs. Inclui a escada que dá acesso da calçada do piso superior ao piso inferior, além do guarda-corpo da edificação do piso supeior</t>
  </si>
  <si>
    <t>11.3.6</t>
  </si>
  <si>
    <t>Projeto: REFORMA E AMPLIAÇÃO DA UNICENTRO</t>
  </si>
  <si>
    <t>Local: Av Dâmaso Dummond, nº275 - Bairro Vila Guimarães</t>
  </si>
  <si>
    <t xml:space="preserve">4 (QUATRO) </t>
  </si>
  <si>
    <t>DATA:JULHO/2026</t>
  </si>
  <si>
    <t xml:space="preserve">SINAPI - JUNHO/2026  SEINFRA - ABRIL/2026 </t>
  </si>
  <si>
    <t>COTAÇÃO03</t>
  </si>
  <si>
    <t>10.2.1</t>
  </si>
  <si>
    <t>10.2.2</t>
  </si>
  <si>
    <t>10.2.3</t>
  </si>
  <si>
    <t>10.2.4</t>
  </si>
  <si>
    <t>10.1.2</t>
  </si>
  <si>
    <t>10.1.3</t>
  </si>
  <si>
    <t>10.1.4</t>
  </si>
  <si>
    <t>9.3.2</t>
  </si>
  <si>
    <t>7.3</t>
  </si>
  <si>
    <t>7.4</t>
  </si>
  <si>
    <t>7.4.1</t>
  </si>
  <si>
    <t>7.4.2</t>
  </si>
  <si>
    <t>7.4.3</t>
  </si>
  <si>
    <t>7.4.4</t>
  </si>
  <si>
    <t>7.4.5</t>
  </si>
  <si>
    <t>7.4.6</t>
  </si>
  <si>
    <t>7.5</t>
  </si>
  <si>
    <t>7.5.1</t>
  </si>
  <si>
    <t>7.5.2</t>
  </si>
  <si>
    <t>7.5.3</t>
  </si>
  <si>
    <t>7.5.4</t>
  </si>
  <si>
    <t>7.5.5</t>
  </si>
  <si>
    <t>7.5.6</t>
  </si>
  <si>
    <t>5.5</t>
  </si>
  <si>
    <t>6.1</t>
  </si>
  <si>
    <t>6.1.1</t>
  </si>
  <si>
    <t>6.1.2</t>
  </si>
  <si>
    <t>6.1.3</t>
  </si>
  <si>
    <t>6.1.4</t>
  </si>
  <si>
    <t>6.1.5</t>
  </si>
  <si>
    <t>6.1.6</t>
  </si>
  <si>
    <t>6.1.7</t>
  </si>
  <si>
    <t>6.1.8</t>
  </si>
  <si>
    <t>6.1.9</t>
  </si>
  <si>
    <t>6.1.10</t>
  </si>
  <si>
    <t>6.1.11</t>
  </si>
  <si>
    <t>8.1</t>
  </si>
  <si>
    <t>8.1.1</t>
  </si>
  <si>
    <t>8.1.2</t>
  </si>
  <si>
    <t>8.1.3</t>
  </si>
  <si>
    <t>8.1.4</t>
  </si>
  <si>
    <t>8.1.5</t>
  </si>
  <si>
    <t>8.1.6</t>
  </si>
  <si>
    <t>8.1.7</t>
  </si>
  <si>
    <t>8.1.8</t>
  </si>
  <si>
    <t>8.1.9</t>
  </si>
  <si>
    <t>8.1.10</t>
  </si>
  <si>
    <t>8.1.11</t>
  </si>
  <si>
    <t>8.1.12</t>
  </si>
  <si>
    <t>8.1.13</t>
  </si>
  <si>
    <t>12.1</t>
  </si>
  <si>
    <t>12.2</t>
  </si>
  <si>
    <t>12.3</t>
  </si>
  <si>
    <t>12.4</t>
  </si>
  <si>
    <t>12.5</t>
  </si>
  <si>
    <t>12.6</t>
  </si>
  <si>
    <t>12.7</t>
  </si>
  <si>
    <t>12.8</t>
  </si>
  <si>
    <t>13.6.1</t>
  </si>
  <si>
    <t>13.6.2</t>
  </si>
  <si>
    <t>13.6.3</t>
  </si>
  <si>
    <t>13.6.4</t>
  </si>
  <si>
    <t>13.6.5</t>
  </si>
  <si>
    <t>13.6.6</t>
  </si>
  <si>
    <t>13.6.7</t>
  </si>
  <si>
    <t>13.6.8</t>
  </si>
  <si>
    <t>13.6.9</t>
  </si>
  <si>
    <t>13.6.10</t>
  </si>
  <si>
    <t>13.6.11</t>
  </si>
  <si>
    <t>13.6.12</t>
  </si>
  <si>
    <t>13.6.13</t>
  </si>
  <si>
    <t>13.6.14</t>
  </si>
  <si>
    <t>13.6.15</t>
  </si>
  <si>
    <t>13.6.16</t>
  </si>
  <si>
    <t>13.6.17</t>
  </si>
  <si>
    <t>13.6.18</t>
  </si>
  <si>
    <t>13.6.19</t>
  </si>
  <si>
    <t>13.6.20</t>
  </si>
  <si>
    <t>13.6.21</t>
  </si>
  <si>
    <t>13.6.22</t>
  </si>
  <si>
    <t>13.6.23</t>
  </si>
  <si>
    <t>TOTAL DA ETAPA 13</t>
  </si>
  <si>
    <t>TOTAL DA ETAPA 12</t>
  </si>
  <si>
    <t>TOTAL DA ETAPA 11</t>
  </si>
  <si>
    <t>TOTAL DA ETAPA 10</t>
  </si>
  <si>
    <t>TOTAL DA ETAPA 9</t>
  </si>
  <si>
    <t>TOTAL DA ETAPA 8</t>
  </si>
  <si>
    <t>TOTAL DA ETAPA 7</t>
  </si>
  <si>
    <t>TOTAL DA ETAPA 6</t>
  </si>
  <si>
    <t>TOTAL DA ETAPA 5</t>
  </si>
  <si>
    <t>TOTAL DA ETAPA 4</t>
  </si>
  <si>
    <t>TOTAL DA ETAPA 3</t>
  </si>
  <si>
    <t>TOTAL DA ETAPA 2</t>
  </si>
  <si>
    <t>TOTAL DA ETAPA 1</t>
  </si>
  <si>
    <t>SEINFRA 04/2025</t>
  </si>
  <si>
    <t>MOBILIZAÇÃO E DESMOBILIZAÇÃO DE OBRA EM CENTRO URBANO OU REGIÃO LIMÍTROFE COM VALOR ATÉ 1.000.000,00</t>
  </si>
  <si>
    <t>ED-50392</t>
  </si>
  <si>
    <t>7.3.1</t>
  </si>
  <si>
    <t>7.3.2</t>
  </si>
  <si>
    <t>7.3.3</t>
  </si>
  <si>
    <t>7.3.4</t>
  </si>
  <si>
    <t>7.3.5</t>
  </si>
  <si>
    <t>7.3.6</t>
  </si>
  <si>
    <t>7.3.7</t>
  </si>
  <si>
    <t>7.3.8</t>
  </si>
  <si>
    <t>7.3.9</t>
  </si>
  <si>
    <t>7.3.10</t>
  </si>
  <si>
    <t>7.5.7</t>
  </si>
  <si>
    <t>7.5.8</t>
  </si>
  <si>
    <t>Medidas</t>
  </si>
  <si>
    <t>Paredes internas</t>
  </si>
  <si>
    <t>Teto</t>
  </si>
  <si>
    <t>Pintura externa</t>
  </si>
  <si>
    <t>Ambiente</t>
  </si>
  <si>
    <t>H(m)</t>
  </si>
  <si>
    <t>V(m)</t>
  </si>
  <si>
    <t>Perímetro (m)</t>
  </si>
  <si>
    <t>Pintura (m²)</t>
  </si>
  <si>
    <t>h(m)</t>
  </si>
  <si>
    <t>PAVIMENTO SUPERIOR</t>
  </si>
  <si>
    <t>Edificação</t>
  </si>
  <si>
    <t>Tijolinho a vista</t>
  </si>
  <si>
    <t>ESCADA COBERTA</t>
  </si>
  <si>
    <t xml:space="preserve">Platibanda </t>
  </si>
  <si>
    <t>DEPÓSITO</t>
  </si>
  <si>
    <t>Demais</t>
  </si>
  <si>
    <t>DML</t>
  </si>
  <si>
    <t>Muro de divisa</t>
  </si>
  <si>
    <t>Lateral esquerda</t>
  </si>
  <si>
    <t>ALMOXARIFADO</t>
  </si>
  <si>
    <t>Fundo</t>
  </si>
  <si>
    <t>CONSULTÓRIO</t>
  </si>
  <si>
    <t>Lateral direita</t>
  </si>
  <si>
    <t>I.S. FEMININO</t>
  </si>
  <si>
    <t>I.S. MASCULINO</t>
  </si>
  <si>
    <t>WS. MÉDICO 01</t>
  </si>
  <si>
    <t>Material</t>
  </si>
  <si>
    <t>Medida</t>
  </si>
  <si>
    <t>Qtde</t>
  </si>
  <si>
    <t>CONS. MÉDICO 01</t>
  </si>
  <si>
    <t>Alumínio</t>
  </si>
  <si>
    <t xml:space="preserve">Lixo </t>
  </si>
  <si>
    <t>Reaproveitamento porta Sala de Observação</t>
  </si>
  <si>
    <t>CIRCULAÇÃO 01</t>
  </si>
  <si>
    <t>Lavanderia</t>
  </si>
  <si>
    <t>90x210</t>
  </si>
  <si>
    <t>SALA DE ESPERA/ RECEPÇÃO</t>
  </si>
  <si>
    <t>Banho interno 1 e 2</t>
  </si>
  <si>
    <t>80x210</t>
  </si>
  <si>
    <t>SALA DE TRIAGEM NEONATAL</t>
  </si>
  <si>
    <t>60x160</t>
  </si>
  <si>
    <t>ALMOX. VACINA</t>
  </si>
  <si>
    <t>Banho PNE masc e fem</t>
  </si>
  <si>
    <t>90x160</t>
  </si>
  <si>
    <t>INALAÇÃO</t>
  </si>
  <si>
    <t>CURATIVO</t>
  </si>
  <si>
    <t>Alumínio com vidro</t>
  </si>
  <si>
    <t>Recepção Vacina</t>
  </si>
  <si>
    <t>200x210</t>
  </si>
  <si>
    <t>EXPURGO</t>
  </si>
  <si>
    <t>GUARDA MATERIAL</t>
  </si>
  <si>
    <t>Madeira</t>
  </si>
  <si>
    <t xml:space="preserve">Arquivo 1 </t>
  </si>
  <si>
    <t>70x210 abrir</t>
  </si>
  <si>
    <t>CIRCULAÇÃO</t>
  </si>
  <si>
    <t>Zoonoses</t>
  </si>
  <si>
    <t>90x210 correr</t>
  </si>
  <si>
    <t>VACINA</t>
  </si>
  <si>
    <t>Sala dos Agentes/34/35</t>
  </si>
  <si>
    <t>90x210 abrir</t>
  </si>
  <si>
    <t>OBSERVAÇÃO/PROCEDIMENTO</t>
  </si>
  <si>
    <t>Arquivo 2</t>
  </si>
  <si>
    <t>80x210 correr</t>
  </si>
  <si>
    <t>PRÉ CONSULTA</t>
  </si>
  <si>
    <t>Recep/Vaci/Cura/Obs</t>
  </si>
  <si>
    <t>100x210 abrir</t>
  </si>
  <si>
    <t>CIRCULAÇÃO 02</t>
  </si>
  <si>
    <t>ESPERA GERAL</t>
  </si>
  <si>
    <t>ACESSO FRALDÁRIO</t>
  </si>
  <si>
    <t>W.S. PNE MASCULINO</t>
  </si>
  <si>
    <t>W. S. PNE FEMININO</t>
  </si>
  <si>
    <t>COMPRESSOR</t>
  </si>
  <si>
    <t>ADMINISTRATIVO</t>
  </si>
  <si>
    <t>ADONTOLOGIA</t>
  </si>
  <si>
    <t>RX ADONTOLOGICO</t>
  </si>
  <si>
    <t>ESPERA ODONTOLOGIA</t>
  </si>
  <si>
    <t xml:space="preserve">RECEPÇÃO/REGISTRO </t>
  </si>
  <si>
    <t>COLETA DE EXAMES</t>
  </si>
  <si>
    <t>ARQUIVO</t>
  </si>
  <si>
    <t>CONS. DIFERENCIADO</t>
  </si>
  <si>
    <t>CONS. MÉDICO 03</t>
  </si>
  <si>
    <t>W.S. MÉDICO 03</t>
  </si>
  <si>
    <t>COORDENAÇÃO</t>
  </si>
  <si>
    <t>GERÊNCIA</t>
  </si>
  <si>
    <t>CONS. MÉDICO 02</t>
  </si>
  <si>
    <t>CONS. GINECOLÓGICO</t>
  </si>
  <si>
    <t>W.S. CONS. GINECOLÓGICO</t>
  </si>
  <si>
    <t>SALA DE ATIVIDADE COLETIVA</t>
  </si>
  <si>
    <t>PAVIMENTO INFERIOR</t>
  </si>
  <si>
    <t>RESÍDUOS COMUNS</t>
  </si>
  <si>
    <t>RESÍDUOS CONTAMINADOS</t>
  </si>
  <si>
    <t>W.C. MASC.</t>
  </si>
  <si>
    <t>W.C. FEM.</t>
  </si>
  <si>
    <t>COZINHA</t>
  </si>
  <si>
    <t>FISIOTERAPIA</t>
  </si>
  <si>
    <t xml:space="preserve">ACS - AGENTE COMUNITÁRIO DE SAÚDE </t>
  </si>
  <si>
    <t>ZOONOSES</t>
  </si>
  <si>
    <t>CORREDOR GERADOR</t>
  </si>
  <si>
    <t>GERADOR</t>
  </si>
  <si>
    <t>SALA PROCEDIMENTOS</t>
  </si>
  <si>
    <t>SALA DE TRIAGEM</t>
  </si>
  <si>
    <t>CIRCULAÇÃO/ESPERA</t>
  </si>
  <si>
    <t>CIRCULAÇÃO/ESPERA/RECEPÇÃO</t>
  </si>
  <si>
    <t>MÉDICO</t>
  </si>
  <si>
    <t>DEPÓSITO FARMÁCIA/FARMACÊUTICO</t>
  </si>
  <si>
    <t>W.C. PNE MASC.</t>
  </si>
  <si>
    <t>W.C. PNE FEM.</t>
  </si>
  <si>
    <t>2/3 látex</t>
  </si>
  <si>
    <t>1/3 esmalte (barrado de 1 m)</t>
  </si>
  <si>
    <t>19°35'38.0"S / 46°55'42.3"W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</si>
</sst>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quot;R$&quot;\ * #,##0.00_-;\-&quot;R$&quot;\ * #,##0.00_-;_-&quot;R$&quot;\ * &quot;-&quot;??_-;_-@_-"/>
    <numFmt numFmtId="164" formatCode="_(* #,##0.00_);_(* \(#,##0.00\);_(* &quot;-&quot;??_);_(@_)"/>
    <numFmt numFmtId="165" formatCode="00000"/>
    <numFmt numFmtId="166" formatCode="0.000"/>
    <numFmt numFmtId="167" formatCode="&quot;R$ &quot;#,##0.00"/>
    <numFmt numFmtId="168" formatCode="_-&quot;R$&quot;\ * #,##0.000_-;\-&quot;R$&quot;\ * #,##0.000_-;_-&quot;R$&quot;\ * &quot;-&quot;??_-;_-@_-"/>
    <numFmt numFmtId="170" formatCode="_-&quot;R$&quot;\ * #,##0.000_-;\-&quot;R$&quot;\ * #,##0.000_-;_-&quot;R$&quot;\ * &quot;-&quot;???_-;_-@_-"/>
  </numFmts>
  <fonts count="27"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2"/>
      <color theme="1"/>
      <name val="Arial"/>
      <family val="2"/>
    </font>
    <font>
      <sz val="10"/>
      <color theme="1"/>
      <name val="Arial"/>
      <family val="2"/>
    </font>
    <font>
      <b/>
      <sz val="10"/>
      <color theme="1"/>
      <name val="Arial"/>
      <family val="2"/>
    </font>
    <font>
      <sz val="11"/>
      <color indexed="8"/>
      <name val="Calibri"/>
      <family val="2"/>
    </font>
    <font>
      <b/>
      <sz val="10"/>
      <name val="Arial"/>
      <family val="2"/>
    </font>
    <font>
      <sz val="10"/>
      <color rgb="FFFF0000"/>
      <name val="Arial"/>
      <family val="2"/>
    </font>
    <font>
      <b/>
      <sz val="14"/>
      <name val="Arial"/>
      <family val="2"/>
    </font>
    <font>
      <b/>
      <u/>
      <sz val="12"/>
      <name val="Arial"/>
      <family val="2"/>
    </font>
    <font>
      <b/>
      <sz val="9"/>
      <name val="Arial"/>
      <family val="2"/>
    </font>
    <font>
      <sz val="9"/>
      <color indexed="8"/>
      <name val="Arial"/>
      <family val="2"/>
    </font>
    <font>
      <b/>
      <sz val="9"/>
      <color theme="1"/>
      <name val="Arial"/>
      <family val="2"/>
    </font>
    <font>
      <sz val="9"/>
      <color theme="1"/>
      <name val="Arial"/>
      <family val="2"/>
    </font>
    <font>
      <b/>
      <sz val="9"/>
      <color indexed="8"/>
      <name val="Arial"/>
      <family val="2"/>
    </font>
    <font>
      <sz val="11"/>
      <color rgb="FFFF0000"/>
      <name val="Calibri"/>
      <family val="2"/>
      <scheme val="minor"/>
    </font>
    <font>
      <sz val="11"/>
      <name val="Calibri"/>
      <family val="2"/>
      <scheme val="minor"/>
    </font>
    <font>
      <sz val="14"/>
      <color theme="1"/>
      <name val="Calibri"/>
      <family val="2"/>
      <scheme val="minor"/>
    </font>
    <font>
      <b/>
      <sz val="14"/>
      <color theme="1"/>
      <name val="Calibri"/>
      <family val="2"/>
      <scheme val="minor"/>
    </font>
    <font>
      <sz val="14"/>
      <color rgb="FFFF0000"/>
      <name val="Calibri"/>
      <family val="2"/>
      <scheme val="minor"/>
    </font>
    <font>
      <sz val="14"/>
      <color rgb="FFFFC000"/>
      <name val="Calibri"/>
      <family val="2"/>
      <scheme val="minor"/>
    </font>
    <font>
      <sz val="14"/>
      <color rgb="FF00B050"/>
      <name val="Calibri"/>
      <family val="2"/>
      <scheme val="minor"/>
    </font>
    <font>
      <sz val="14"/>
      <color rgb="FF00B0F0"/>
      <name val="Calibri"/>
      <family val="2"/>
      <scheme val="minor"/>
    </font>
    <font>
      <sz val="14"/>
      <color rgb="FF7030A0"/>
      <name val="Calibri"/>
      <family val="2"/>
      <scheme val="minor"/>
    </font>
    <font>
      <sz val="14"/>
      <color rgb="FFFF00FF"/>
      <name val="Calibri"/>
      <family val="2"/>
      <scheme val="minor"/>
    </font>
  </fonts>
  <fills count="21">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indexed="9"/>
        <bgColor indexed="64"/>
      </patternFill>
    </fill>
    <fill>
      <patternFill patternType="solid">
        <fgColor rgb="FFFFFF00"/>
        <bgColor indexed="64"/>
      </patternFill>
    </fill>
    <fill>
      <patternFill patternType="solid">
        <fgColor rgb="FF92D050"/>
        <bgColor indexed="64"/>
      </patternFill>
    </fill>
    <fill>
      <patternFill patternType="solid">
        <fgColor theme="4"/>
        <bgColor indexed="64"/>
      </patternFill>
    </fill>
    <fill>
      <patternFill patternType="solid">
        <fgColor rgb="FFFFC000"/>
        <bgColor indexed="64"/>
      </patternFill>
    </fill>
    <fill>
      <patternFill patternType="solid">
        <fgColor rgb="FF9966FF"/>
        <bgColor indexed="64"/>
      </patternFill>
    </fill>
    <fill>
      <patternFill patternType="solid">
        <fgColor rgb="FFFF0000"/>
        <bgColor indexed="64"/>
      </patternFill>
    </fill>
    <fill>
      <patternFill patternType="solid">
        <fgColor rgb="FF0070C0"/>
        <bgColor indexed="64"/>
      </patternFill>
    </fill>
    <fill>
      <patternFill patternType="solid">
        <fgColor theme="6"/>
        <bgColor indexed="64"/>
      </patternFill>
    </fill>
    <fill>
      <patternFill patternType="solid">
        <fgColor rgb="FFFF00FF"/>
        <bgColor indexed="64"/>
      </patternFill>
    </fill>
    <fill>
      <patternFill patternType="solid">
        <fgColor rgb="FF66FFFF"/>
        <bgColor indexed="64"/>
      </patternFill>
    </fill>
    <fill>
      <patternFill patternType="solid">
        <fgColor rgb="FFFF5050"/>
        <bgColor indexed="64"/>
      </patternFill>
    </fill>
    <fill>
      <patternFill patternType="solid">
        <fgColor rgb="FFFFFFCC"/>
        <bgColor indexed="64"/>
      </patternFill>
    </fill>
    <fill>
      <patternFill patternType="solid">
        <fgColor rgb="FFCCFF33"/>
        <bgColor indexed="64"/>
      </patternFill>
    </fill>
    <fill>
      <patternFill patternType="solid">
        <fgColor theme="5" tint="-0.249977111117893"/>
        <bgColor indexed="64"/>
      </patternFill>
    </fill>
    <fill>
      <patternFill patternType="solid">
        <fgColor theme="9" tint="0.59999389629810485"/>
        <bgColor indexed="64"/>
      </patternFill>
    </fill>
    <fill>
      <patternFill patternType="solid">
        <fgColor rgb="FFFF6600"/>
        <bgColor indexed="64"/>
      </patternFill>
    </fill>
  </fills>
  <borders count="5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style="medium">
        <color indexed="64"/>
      </bottom>
      <diagonal/>
    </border>
  </borders>
  <cellStyleXfs count="10">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xf numFmtId="0" fontId="3" fillId="0" borderId="0"/>
    <xf numFmtId="164" fontId="7" fillId="0" borderId="0" applyFont="0" applyFill="0" applyBorder="0" applyAlignment="0" applyProtection="0"/>
    <xf numFmtId="0" fontId="3" fillId="0" borderId="0"/>
    <xf numFmtId="0" fontId="3" fillId="0" borderId="0"/>
    <xf numFmtId="0" fontId="3" fillId="0" borderId="0"/>
    <xf numFmtId="44" fontId="3" fillId="0" borderId="0" applyFont="0" applyFill="0" applyBorder="0" applyAlignment="0" applyProtection="0"/>
  </cellStyleXfs>
  <cellXfs count="347">
    <xf numFmtId="0" fontId="0" fillId="0" borderId="0" xfId="0"/>
    <xf numFmtId="0" fontId="5" fillId="3" borderId="4" xfId="0" applyFont="1" applyFill="1" applyBorder="1" applyAlignment="1">
      <alignment horizontal="center" vertical="center"/>
    </xf>
    <xf numFmtId="0" fontId="5" fillId="3" borderId="5" xfId="0" applyNumberFormat="1" applyFont="1" applyFill="1" applyBorder="1" applyAlignment="1">
      <alignment horizontal="center" vertical="center"/>
    </xf>
    <xf numFmtId="0" fontId="5" fillId="3" borderId="5" xfId="0" applyFont="1" applyFill="1" applyBorder="1" applyAlignment="1">
      <alignment horizontal="center" vertical="center"/>
    </xf>
    <xf numFmtId="2" fontId="5" fillId="3" borderId="5" xfId="0" applyNumberFormat="1" applyFont="1" applyFill="1" applyBorder="1" applyAlignment="1">
      <alignment horizontal="center" vertical="center"/>
    </xf>
    <xf numFmtId="0" fontId="3" fillId="3" borderId="5" xfId="0" applyFont="1" applyFill="1" applyBorder="1" applyAlignment="1">
      <alignment horizontal="center" vertical="center"/>
    </xf>
    <xf numFmtId="0" fontId="3" fillId="3" borderId="5" xfId="0" applyNumberFormat="1" applyFont="1" applyFill="1" applyBorder="1" applyAlignment="1">
      <alignment horizontal="center" vertical="center"/>
    </xf>
    <xf numFmtId="0" fontId="6" fillId="3" borderId="4" xfId="0" applyFont="1" applyFill="1" applyBorder="1" applyAlignment="1">
      <alignment horizontal="center" vertical="center"/>
    </xf>
    <xf numFmtId="0" fontId="0" fillId="0" borderId="0" xfId="0" applyAlignment="1">
      <alignment horizontal="center"/>
    </xf>
    <xf numFmtId="2" fontId="0" fillId="0" borderId="0" xfId="0" applyNumberFormat="1" applyAlignment="1">
      <alignment horizontal="center" vertical="center"/>
    </xf>
    <xf numFmtId="44" fontId="1" fillId="0" borderId="0" xfId="1" applyFont="1" applyAlignment="1">
      <alignment horizontal="center"/>
    </xf>
    <xf numFmtId="0" fontId="0" fillId="0" borderId="0" xfId="0" quotePrefix="1"/>
    <xf numFmtId="0" fontId="10" fillId="0" borderId="1" xfId="0" applyFont="1" applyBorder="1" applyAlignment="1">
      <alignment vertical="justify" wrapText="1"/>
    </xf>
    <xf numFmtId="0" fontId="0" fillId="0" borderId="2" xfId="0" applyBorder="1" applyAlignment="1"/>
    <xf numFmtId="0" fontId="3" fillId="0" borderId="3" xfId="0" applyFont="1" applyFill="1" applyBorder="1"/>
    <xf numFmtId="0" fontId="0" fillId="0" borderId="29" xfId="0" applyBorder="1" applyAlignment="1"/>
    <xf numFmtId="0" fontId="0" fillId="0" borderId="0" xfId="0" applyBorder="1" applyAlignment="1"/>
    <xf numFmtId="0" fontId="3" fillId="0" borderId="30" xfId="0" applyFont="1" applyFill="1" applyBorder="1"/>
    <xf numFmtId="0" fontId="0" fillId="0" borderId="31" xfId="0" applyBorder="1" applyAlignment="1"/>
    <xf numFmtId="0" fontId="0" fillId="0" borderId="32" xfId="0" applyBorder="1" applyAlignment="1"/>
    <xf numFmtId="0" fontId="3" fillId="0" borderId="33" xfId="0" applyFont="1" applyFill="1" applyBorder="1"/>
    <xf numFmtId="0" fontId="8" fillId="0" borderId="8" xfId="0" applyFont="1" applyBorder="1" applyAlignment="1"/>
    <xf numFmtId="0" fontId="8" fillId="0" borderId="25" xfId="0" applyFont="1" applyBorder="1" applyAlignment="1"/>
    <xf numFmtId="0" fontId="3" fillId="0" borderId="6" xfId="0" applyFont="1" applyFill="1" applyBorder="1"/>
    <xf numFmtId="49" fontId="13" fillId="4" borderId="5" xfId="0" applyNumberFormat="1" applyFont="1" applyFill="1" applyBorder="1" applyAlignment="1">
      <alignment horizontal="center" vertical="top" wrapText="1"/>
    </xf>
    <xf numFmtId="10" fontId="14" fillId="4" borderId="5" xfId="0" applyNumberFormat="1" applyFont="1" applyFill="1" applyBorder="1" applyAlignment="1">
      <alignment vertical="top" wrapText="1"/>
    </xf>
    <xf numFmtId="10" fontId="14" fillId="4" borderId="6" xfId="0" applyNumberFormat="1" applyFont="1" applyFill="1" applyBorder="1" applyAlignment="1">
      <alignment vertical="top" wrapText="1"/>
    </xf>
    <xf numFmtId="44" fontId="0" fillId="3" borderId="5" xfId="0" applyNumberFormat="1" applyFont="1" applyFill="1" applyBorder="1"/>
    <xf numFmtId="167" fontId="15" fillId="4" borderId="5" xfId="0" applyNumberFormat="1" applyFont="1" applyFill="1" applyBorder="1" applyAlignment="1">
      <alignment vertical="top" wrapText="1"/>
    </xf>
    <xf numFmtId="44" fontId="0" fillId="3" borderId="6" xfId="0" applyNumberFormat="1" applyFont="1" applyFill="1" applyBorder="1"/>
    <xf numFmtId="49" fontId="16" fillId="4" borderId="5" xfId="0" applyNumberFormat="1" applyFont="1" applyFill="1" applyBorder="1" applyAlignment="1">
      <alignment horizontal="center" vertical="top" wrapText="1"/>
    </xf>
    <xf numFmtId="10" fontId="14" fillId="2" borderId="5" xfId="2" applyNumberFormat="1" applyFont="1" applyFill="1" applyBorder="1" applyAlignment="1">
      <alignment vertical="top" wrapText="1"/>
    </xf>
    <xf numFmtId="10" fontId="14" fillId="2" borderId="6" xfId="2" applyNumberFormat="1" applyFont="1" applyFill="1" applyBorder="1" applyAlignment="1">
      <alignment vertical="top" wrapText="1"/>
    </xf>
    <xf numFmtId="49" fontId="16" fillId="4" borderId="14" xfId="0" applyNumberFormat="1" applyFont="1" applyFill="1" applyBorder="1" applyAlignment="1">
      <alignment horizontal="center" vertical="top" wrapText="1"/>
    </xf>
    <xf numFmtId="167" fontId="14" fillId="4" borderId="14" xfId="0" applyNumberFormat="1" applyFont="1" applyFill="1" applyBorder="1" applyAlignment="1">
      <alignment vertical="top" wrapText="1"/>
    </xf>
    <xf numFmtId="167" fontId="14" fillId="4" borderId="15" xfId="0" applyNumberFormat="1" applyFont="1" applyFill="1" applyBorder="1" applyAlignment="1">
      <alignment vertical="top" wrapText="1"/>
    </xf>
    <xf numFmtId="0" fontId="0" fillId="0" borderId="0" xfId="0" applyBorder="1"/>
    <xf numFmtId="0" fontId="0" fillId="0" borderId="0" xfId="0" applyFill="1"/>
    <xf numFmtId="0" fontId="5" fillId="3" borderId="7" xfId="0" applyFont="1" applyFill="1" applyBorder="1" applyAlignment="1">
      <alignment horizontal="center" vertical="center"/>
    </xf>
    <xf numFmtId="0" fontId="0" fillId="0" borderId="29" xfId="0" applyBorder="1"/>
    <xf numFmtId="0" fontId="0" fillId="0" borderId="31" xfId="0" applyBorder="1"/>
    <xf numFmtId="0" fontId="0" fillId="0" borderId="30" xfId="0" applyBorder="1"/>
    <xf numFmtId="0" fontId="0" fillId="0" borderId="32" xfId="0" applyBorder="1"/>
    <xf numFmtId="0" fontId="0" fillId="0" borderId="33" xfId="0" applyBorder="1"/>
    <xf numFmtId="0" fontId="0" fillId="0" borderId="0" xfId="0" applyBorder="1" applyAlignment="1">
      <alignment horizontal="center"/>
    </xf>
    <xf numFmtId="0" fontId="6" fillId="3" borderId="7" xfId="0" applyFont="1" applyFill="1" applyBorder="1" applyAlignment="1">
      <alignment horizontal="center" vertical="center"/>
    </xf>
    <xf numFmtId="10" fontId="14" fillId="4" borderId="5" xfId="0" applyNumberFormat="1" applyFont="1" applyFill="1" applyBorder="1" applyAlignment="1">
      <alignment horizontal="center" vertical="top" wrapText="1"/>
    </xf>
    <xf numFmtId="167" fontId="15" fillId="4" borderId="5" xfId="0" applyNumberFormat="1" applyFont="1" applyFill="1" applyBorder="1" applyAlignment="1">
      <alignment horizontal="center" vertical="top" wrapText="1"/>
    </xf>
    <xf numFmtId="10" fontId="14" fillId="4" borderId="5" xfId="2" applyNumberFormat="1" applyFont="1" applyFill="1" applyBorder="1" applyAlignment="1">
      <alignment horizontal="center" vertical="top" wrapText="1"/>
    </xf>
    <xf numFmtId="167" fontId="14" fillId="4" borderId="14" xfId="0" applyNumberFormat="1" applyFont="1" applyFill="1" applyBorder="1" applyAlignment="1">
      <alignment horizontal="center" vertical="top" wrapText="1"/>
    </xf>
    <xf numFmtId="170" fontId="0" fillId="0" borderId="0" xfId="0" applyNumberFormat="1"/>
    <xf numFmtId="0" fontId="2" fillId="0" borderId="4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43" xfId="0" applyFont="1" applyBorder="1"/>
    <xf numFmtId="166" fontId="0" fillId="0" borderId="30" xfId="0" applyNumberFormat="1" applyBorder="1" applyAlignment="1">
      <alignment horizontal="center"/>
    </xf>
    <xf numFmtId="166" fontId="0" fillId="0" borderId="49" xfId="0" applyNumberFormat="1" applyBorder="1" applyAlignment="1">
      <alignment horizontal="center"/>
    </xf>
    <xf numFmtId="0" fontId="0" fillId="0" borderId="32" xfId="0" applyBorder="1" applyAlignment="1">
      <alignment horizontal="center"/>
    </xf>
    <xf numFmtId="0" fontId="18" fillId="0" borderId="29" xfId="0" applyFont="1" applyFill="1" applyBorder="1"/>
    <xf numFmtId="0" fontId="18" fillId="0" borderId="29" xfId="0" applyFont="1" applyBorder="1"/>
    <xf numFmtId="0" fontId="0" fillId="0" borderId="53" xfId="0" applyBorder="1"/>
    <xf numFmtId="0" fontId="0" fillId="0" borderId="53" xfId="0" applyFill="1" applyBorder="1"/>
    <xf numFmtId="0" fontId="0" fillId="0" borderId="54" xfId="0" applyBorder="1"/>
    <xf numFmtId="0" fontId="0" fillId="0" borderId="21" xfId="0" applyBorder="1"/>
    <xf numFmtId="0" fontId="0" fillId="0" borderId="0" xfId="0" applyBorder="1" applyAlignment="1">
      <alignment horizontal="center" vertical="center"/>
    </xf>
    <xf numFmtId="0" fontId="2" fillId="0" borderId="30" xfId="0" applyFont="1" applyBorder="1" applyAlignment="1">
      <alignment horizontal="center" vertical="center"/>
    </xf>
    <xf numFmtId="0" fontId="0" fillId="0" borderId="5" xfId="0" applyBorder="1" applyAlignment="1">
      <alignment horizontal="center" vertical="center"/>
    </xf>
    <xf numFmtId="0" fontId="0" fillId="0" borderId="0" xfId="0" applyFill="1" applyBorder="1"/>
    <xf numFmtId="0" fontId="0" fillId="0" borderId="0" xfId="0" applyFill="1" applyBorder="1" applyAlignment="1">
      <alignment horizontal="center"/>
    </xf>
    <xf numFmtId="0" fontId="0" fillId="0" borderId="30" xfId="0" applyBorder="1" applyAlignment="1">
      <alignment horizontal="center"/>
    </xf>
    <xf numFmtId="0" fontId="0" fillId="0" borderId="33" xfId="0" applyBorder="1" applyAlignment="1">
      <alignment horizontal="center"/>
    </xf>
    <xf numFmtId="0" fontId="17" fillId="0" borderId="29" xfId="0" applyFont="1" applyBorder="1"/>
    <xf numFmtId="0" fontId="18" fillId="0" borderId="31" xfId="0" applyFont="1" applyBorder="1"/>
    <xf numFmtId="166" fontId="0" fillId="0" borderId="33" xfId="0" applyNumberFormat="1" applyBorder="1" applyAlignment="1">
      <alignment horizontal="center"/>
    </xf>
    <xf numFmtId="0" fontId="0" fillId="0" borderId="49" xfId="0" applyBorder="1" applyAlignment="1">
      <alignment horizontal="center"/>
    </xf>
    <xf numFmtId="2" fontId="0" fillId="0" borderId="0" xfId="0" applyNumberFormat="1" applyAlignment="1">
      <alignment horizontal="center"/>
    </xf>
    <xf numFmtId="2" fontId="2" fillId="0" borderId="43" xfId="0" applyNumberFormat="1" applyFont="1" applyBorder="1" applyAlignment="1">
      <alignment horizontal="center"/>
    </xf>
    <xf numFmtId="16" fontId="0" fillId="0" borderId="29" xfId="0" applyNumberFormat="1" applyBorder="1" applyAlignment="1">
      <alignment horizontal="center"/>
    </xf>
    <xf numFmtId="0" fontId="0" fillId="0" borderId="48" xfId="0" applyBorder="1" applyAlignment="1">
      <alignment horizontal="center"/>
    </xf>
    <xf numFmtId="0" fontId="0" fillId="0" borderId="29" xfId="0" applyBorder="1" applyAlignment="1">
      <alignment horizontal="center"/>
    </xf>
    <xf numFmtId="166" fontId="0" fillId="0" borderId="0" xfId="0" applyNumberFormat="1"/>
    <xf numFmtId="0" fontId="19" fillId="0" borderId="0" xfId="0" applyFont="1"/>
    <xf numFmtId="0" fontId="19" fillId="5" borderId="0" xfId="0" applyFont="1" applyFill="1"/>
    <xf numFmtId="0" fontId="19" fillId="6" borderId="0" xfId="0" applyFont="1" applyFill="1"/>
    <xf numFmtId="0" fontId="19" fillId="7" borderId="0" xfId="0" applyFont="1" applyFill="1"/>
    <xf numFmtId="0" fontId="19" fillId="8" borderId="0" xfId="0" applyFont="1" applyFill="1"/>
    <xf numFmtId="0" fontId="19" fillId="9" borderId="0" xfId="0" applyFont="1" applyFill="1"/>
    <xf numFmtId="0" fontId="19" fillId="10" borderId="0" xfId="0" applyFont="1" applyFill="1"/>
    <xf numFmtId="0" fontId="19" fillId="11" borderId="0" xfId="0" applyFont="1" applyFill="1"/>
    <xf numFmtId="0" fontId="19" fillId="12" borderId="0" xfId="0" applyFont="1" applyFill="1"/>
    <xf numFmtId="0" fontId="19" fillId="3" borderId="0" xfId="0" applyFont="1" applyFill="1"/>
    <xf numFmtId="0" fontId="20" fillId="0" borderId="0" xfId="0" applyFont="1"/>
    <xf numFmtId="0" fontId="21" fillId="0" borderId="0" xfId="0" applyFont="1"/>
    <xf numFmtId="0" fontId="22" fillId="0" borderId="0" xfId="0" applyFont="1"/>
    <xf numFmtId="0" fontId="23" fillId="0" borderId="0" xfId="0" applyFont="1"/>
    <xf numFmtId="0" fontId="24" fillId="0" borderId="0" xfId="0" applyFont="1"/>
    <xf numFmtId="0" fontId="25" fillId="3" borderId="0" xfId="0" applyFont="1" applyFill="1"/>
    <xf numFmtId="0" fontId="26" fillId="0" borderId="0" xfId="0" applyFont="1"/>
    <xf numFmtId="0" fontId="19" fillId="13" borderId="0" xfId="0" applyFont="1" applyFill="1"/>
    <xf numFmtId="0" fontId="19" fillId="14" borderId="0" xfId="0" applyFont="1" applyFill="1"/>
    <xf numFmtId="0" fontId="19" fillId="15" borderId="0" xfId="0" applyFont="1" applyFill="1"/>
    <xf numFmtId="0" fontId="19" fillId="16" borderId="0" xfId="0" applyFont="1" applyFill="1"/>
    <xf numFmtId="0" fontId="19" fillId="17" borderId="0" xfId="0" applyFont="1" applyFill="1"/>
    <xf numFmtId="0" fontId="19" fillId="18" borderId="0" xfId="0" applyFont="1" applyFill="1"/>
    <xf numFmtId="0" fontId="19" fillId="19" borderId="0" xfId="0" applyFont="1" applyFill="1"/>
    <xf numFmtId="0" fontId="19" fillId="20" borderId="0" xfId="0" applyFont="1" applyFill="1"/>
    <xf numFmtId="2" fontId="0" fillId="0" borderId="0" xfId="0" applyNumberFormat="1"/>
    <xf numFmtId="0" fontId="0" fillId="10" borderId="0" xfId="0" applyFill="1"/>
    <xf numFmtId="0" fontId="5" fillId="5" borderId="4"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5" xfId="0" applyFont="1" applyFill="1" applyBorder="1" applyAlignment="1">
      <alignment vertical="distributed"/>
    </xf>
    <xf numFmtId="0" fontId="5" fillId="5" borderId="5" xfId="0" applyFont="1" applyFill="1" applyBorder="1" applyAlignment="1">
      <alignment horizontal="left" vertical="center"/>
    </xf>
    <xf numFmtId="0" fontId="5" fillId="5" borderId="5" xfId="0" applyNumberFormat="1" applyFont="1" applyFill="1" applyBorder="1" applyAlignment="1">
      <alignment horizontal="center" vertical="center"/>
    </xf>
    <xf numFmtId="44" fontId="5" fillId="5" borderId="5" xfId="0" applyNumberFormat="1" applyFont="1" applyFill="1" applyBorder="1" applyAlignment="1">
      <alignment vertical="center"/>
    </xf>
    <xf numFmtId="168" fontId="5" fillId="5" borderId="5" xfId="0" applyNumberFormat="1" applyFont="1" applyFill="1" applyBorder="1" applyAlignment="1">
      <alignment horizontal="center" vertical="center"/>
    </xf>
    <xf numFmtId="168" fontId="5" fillId="5" borderId="6" xfId="0" applyNumberFormat="1" applyFont="1" applyFill="1" applyBorder="1" applyAlignment="1">
      <alignment horizontal="center" vertical="center"/>
    </xf>
    <xf numFmtId="0" fontId="0" fillId="3" borderId="0" xfId="0" applyFill="1"/>
    <xf numFmtId="44" fontId="5" fillId="5" borderId="4" xfId="1" applyFont="1" applyFill="1" applyBorder="1" applyAlignment="1">
      <alignment horizontal="center" vertical="center"/>
    </xf>
    <xf numFmtId="0" fontId="5" fillId="5" borderId="5" xfId="0" applyFont="1" applyFill="1" applyBorder="1" applyAlignment="1">
      <alignment horizontal="center" vertical="center" wrapText="1"/>
    </xf>
    <xf numFmtId="0" fontId="5" fillId="5" borderId="5" xfId="0" applyFont="1" applyFill="1" applyBorder="1" applyAlignment="1">
      <alignment vertical="center" wrapText="1"/>
    </xf>
    <xf numFmtId="0" fontId="5" fillId="5" borderId="5" xfId="0" applyFont="1" applyFill="1" applyBorder="1" applyAlignment="1" applyProtection="1">
      <alignment vertical="center" wrapText="1"/>
      <protection locked="0"/>
    </xf>
    <xf numFmtId="44" fontId="5" fillId="5" borderId="9" xfId="1" applyFont="1" applyFill="1" applyBorder="1" applyAlignment="1">
      <alignment horizontal="center" vertical="center"/>
    </xf>
    <xf numFmtId="168" fontId="5" fillId="5" borderId="10" xfId="0" applyNumberFormat="1" applyFont="1" applyFill="1" applyBorder="1" applyAlignment="1">
      <alignment horizontal="center" vertical="center"/>
    </xf>
    <xf numFmtId="0" fontId="5" fillId="5" borderId="5" xfId="0" applyFont="1" applyFill="1" applyBorder="1" applyAlignment="1">
      <alignment vertical="distributed" wrapText="1"/>
    </xf>
    <xf numFmtId="0" fontId="5" fillId="5" borderId="5" xfId="0" applyFont="1" applyFill="1" applyBorder="1" applyAlignment="1">
      <alignment vertical="center"/>
    </xf>
    <xf numFmtId="2" fontId="5" fillId="5" borderId="5" xfId="0" applyNumberFormat="1" applyFont="1" applyFill="1" applyBorder="1" applyAlignment="1">
      <alignment horizontal="center" vertical="center"/>
    </xf>
    <xf numFmtId="0" fontId="5" fillId="5" borderId="7" xfId="0" applyFont="1" applyFill="1" applyBorder="1" applyAlignment="1">
      <alignment horizontal="center" vertical="center"/>
    </xf>
    <xf numFmtId="44" fontId="5" fillId="5" borderId="5" xfId="1" applyFont="1" applyFill="1" applyBorder="1" applyAlignment="1">
      <alignment horizontal="center" vertical="center"/>
    </xf>
    <xf numFmtId="0" fontId="5" fillId="5" borderId="5" xfId="0" applyFont="1" applyFill="1" applyBorder="1" applyAlignment="1">
      <alignment wrapText="1"/>
    </xf>
    <xf numFmtId="44" fontId="5" fillId="5" borderId="5" xfId="0" applyNumberFormat="1" applyFont="1" applyFill="1" applyBorder="1" applyAlignment="1">
      <alignment horizontal="center" vertical="center"/>
    </xf>
    <xf numFmtId="0" fontId="3" fillId="5" borderId="5" xfId="0" applyFont="1" applyFill="1" applyBorder="1" applyAlignment="1">
      <alignment vertical="distributed"/>
    </xf>
    <xf numFmtId="0" fontId="5" fillId="5" borderId="5" xfId="1" applyNumberFormat="1" applyFont="1" applyFill="1" applyBorder="1" applyAlignment="1">
      <alignment horizontal="center" vertical="center"/>
    </xf>
    <xf numFmtId="44" fontId="5" fillId="5" borderId="7" xfId="1" applyFont="1" applyFill="1" applyBorder="1" applyAlignment="1">
      <alignment horizontal="center" vertical="center"/>
    </xf>
    <xf numFmtId="0" fontId="3" fillId="5" borderId="5" xfId="0" applyFont="1" applyFill="1" applyBorder="1"/>
    <xf numFmtId="2" fontId="3" fillId="5" borderId="5" xfId="1" applyNumberFormat="1" applyFont="1" applyFill="1" applyBorder="1" applyAlignment="1">
      <alignment horizontal="center"/>
    </xf>
    <xf numFmtId="44" fontId="5" fillId="5" borderId="5" xfId="0" applyNumberFormat="1" applyFont="1" applyFill="1" applyBorder="1"/>
    <xf numFmtId="0" fontId="0" fillId="3" borderId="1" xfId="0" applyFill="1" applyBorder="1"/>
    <xf numFmtId="0" fontId="0" fillId="3" borderId="2" xfId="0" applyFill="1" applyBorder="1"/>
    <xf numFmtId="0" fontId="0" fillId="3" borderId="3" xfId="0" applyFill="1" applyBorder="1"/>
    <xf numFmtId="165" fontId="6" fillId="3" borderId="16" xfId="6" applyNumberFormat="1" applyFont="1" applyFill="1" applyBorder="1" applyAlignment="1">
      <alignment horizontal="center" vertical="center" wrapText="1"/>
    </xf>
    <xf numFmtId="165" fontId="6" fillId="3" borderId="17" xfId="6" applyNumberFormat="1" applyFont="1" applyFill="1" applyBorder="1" applyAlignment="1">
      <alignment horizontal="center" vertical="center" wrapText="1"/>
    </xf>
    <xf numFmtId="165" fontId="6" fillId="3" borderId="18" xfId="6" applyNumberFormat="1" applyFont="1" applyFill="1" applyBorder="1" applyAlignment="1">
      <alignment horizontal="center" vertical="center" wrapText="1"/>
    </xf>
    <xf numFmtId="0" fontId="8" fillId="3" borderId="18" xfId="6" applyNumberFormat="1" applyFont="1" applyFill="1" applyBorder="1" applyAlignment="1">
      <alignment horizontal="center" vertical="center" wrapText="1" shrinkToFit="1"/>
    </xf>
    <xf numFmtId="0" fontId="6" fillId="3" borderId="17" xfId="6" applyFont="1" applyFill="1" applyBorder="1" applyAlignment="1">
      <alignment horizontal="center" vertical="center" wrapText="1"/>
    </xf>
    <xf numFmtId="166" fontId="6" fillId="3" borderId="18" xfId="6" applyNumberFormat="1" applyFont="1" applyFill="1" applyBorder="1" applyAlignment="1">
      <alignment horizontal="center" vertical="center" wrapText="1"/>
    </xf>
    <xf numFmtId="166" fontId="6" fillId="3" borderId="17" xfId="6" applyNumberFormat="1" applyFont="1" applyFill="1" applyBorder="1" applyAlignment="1">
      <alignment horizontal="center" vertical="center" wrapText="1"/>
    </xf>
    <xf numFmtId="164" fontId="6" fillId="3" borderId="19" xfId="5" applyFont="1" applyFill="1" applyBorder="1" applyAlignment="1">
      <alignment horizontal="center" vertical="center" wrapText="1"/>
    </xf>
    <xf numFmtId="0" fontId="6" fillId="3" borderId="4" xfId="0" applyFont="1" applyFill="1" applyBorder="1" applyAlignment="1">
      <alignment horizontal="center"/>
    </xf>
    <xf numFmtId="0" fontId="6" fillId="3" borderId="9" xfId="0" applyFont="1" applyFill="1" applyBorder="1" applyAlignment="1">
      <alignment horizontal="center"/>
    </xf>
    <xf numFmtId="0" fontId="5" fillId="3" borderId="5" xfId="0" applyFont="1" applyFill="1" applyBorder="1" applyAlignment="1" applyProtection="1">
      <alignment vertical="center" wrapText="1"/>
      <protection locked="0"/>
    </xf>
    <xf numFmtId="44" fontId="5" fillId="3" borderId="5" xfId="1" applyFont="1" applyFill="1" applyBorder="1" applyAlignment="1">
      <alignment horizontal="center" vertical="center"/>
    </xf>
    <xf numFmtId="168" fontId="5" fillId="3" borderId="5" xfId="0" applyNumberFormat="1" applyFont="1" applyFill="1" applyBorder="1" applyAlignment="1">
      <alignment horizontal="center" vertical="center"/>
    </xf>
    <xf numFmtId="44" fontId="5" fillId="3" borderId="6" xfId="0" applyNumberFormat="1" applyFont="1" applyFill="1" applyBorder="1" applyAlignment="1">
      <alignment horizontal="center" vertical="center"/>
    </xf>
    <xf numFmtId="168" fontId="5" fillId="3" borderId="6" xfId="0" applyNumberFormat="1" applyFont="1" applyFill="1" applyBorder="1" applyAlignment="1">
      <alignment horizontal="center" vertical="center"/>
    </xf>
    <xf numFmtId="44" fontId="5" fillId="3" borderId="10" xfId="0" applyNumberFormat="1" applyFont="1" applyFill="1" applyBorder="1"/>
    <xf numFmtId="44" fontId="6" fillId="3" borderId="6" xfId="0" applyNumberFormat="1" applyFont="1" applyFill="1" applyBorder="1"/>
    <xf numFmtId="0" fontId="6" fillId="3" borderId="20" xfId="1" applyNumberFormat="1" applyFont="1" applyFill="1" applyBorder="1" applyAlignment="1">
      <alignment horizontal="center"/>
    </xf>
    <xf numFmtId="44" fontId="6" fillId="3" borderId="21" xfId="1" applyFont="1" applyFill="1" applyBorder="1" applyAlignment="1">
      <alignment horizontal="right"/>
    </xf>
    <xf numFmtId="44" fontId="6" fillId="3" borderId="21" xfId="1" applyFont="1" applyFill="1" applyBorder="1" applyAlignment="1">
      <alignment horizontal="left"/>
    </xf>
    <xf numFmtId="44" fontId="5" fillId="3" borderId="21" xfId="0" applyNumberFormat="1" applyFont="1" applyFill="1" applyBorder="1"/>
    <xf numFmtId="44" fontId="6" fillId="3" borderId="22" xfId="0" applyNumberFormat="1" applyFont="1" applyFill="1" applyBorder="1"/>
    <xf numFmtId="44" fontId="5" fillId="3" borderId="5" xfId="0" applyNumberFormat="1" applyFont="1" applyFill="1" applyBorder="1"/>
    <xf numFmtId="44" fontId="5" fillId="3" borderId="23" xfId="0" applyNumberFormat="1" applyFont="1" applyFill="1" applyBorder="1"/>
    <xf numFmtId="44" fontId="6" fillId="3" borderId="24" xfId="0" applyNumberFormat="1" applyFont="1" applyFill="1" applyBorder="1"/>
    <xf numFmtId="0" fontId="6" fillId="3" borderId="7" xfId="1" applyNumberFormat="1" applyFont="1" applyFill="1" applyBorder="1" applyAlignment="1">
      <alignment horizontal="center" vertical="center"/>
    </xf>
    <xf numFmtId="44" fontId="8" fillId="3" borderId="8" xfId="1" applyFont="1" applyFill="1" applyBorder="1" applyAlignment="1">
      <alignment horizontal="right"/>
    </xf>
    <xf numFmtId="44" fontId="6" fillId="3" borderId="8" xfId="1" applyFont="1" applyFill="1" applyBorder="1" applyAlignment="1">
      <alignment horizontal="right"/>
    </xf>
    <xf numFmtId="44" fontId="6" fillId="3" borderId="8" xfId="1" applyFont="1" applyFill="1" applyBorder="1" applyAlignment="1">
      <alignment horizontal="left"/>
    </xf>
    <xf numFmtId="44" fontId="5" fillId="3" borderId="8" xfId="0" applyNumberFormat="1" applyFont="1" applyFill="1" applyBorder="1"/>
    <xf numFmtId="44" fontId="6" fillId="3" borderId="25" xfId="0" applyNumberFormat="1" applyFont="1" applyFill="1" applyBorder="1"/>
    <xf numFmtId="0" fontId="3" fillId="3" borderId="5" xfId="0" applyFont="1" applyFill="1" applyBorder="1" applyAlignment="1">
      <alignment vertical="distributed"/>
    </xf>
    <xf numFmtId="44" fontId="5" fillId="3" borderId="5" xfId="0" applyNumberFormat="1" applyFont="1" applyFill="1" applyBorder="1" applyAlignment="1">
      <alignment vertical="center"/>
    </xf>
    <xf numFmtId="0" fontId="5" fillId="3" borderId="5" xfId="0" applyFont="1" applyFill="1" applyBorder="1" applyAlignment="1">
      <alignment vertical="center"/>
    </xf>
    <xf numFmtId="44" fontId="6" fillId="3" borderId="4" xfId="1" applyFont="1" applyFill="1" applyBorder="1" applyAlignment="1">
      <alignment horizontal="center" vertical="center"/>
    </xf>
    <xf numFmtId="0" fontId="6" fillId="3" borderId="5" xfId="0" applyFont="1" applyFill="1" applyBorder="1" applyAlignment="1">
      <alignment vertical="distributed" wrapText="1"/>
    </xf>
    <xf numFmtId="44" fontId="5" fillId="3" borderId="6" xfId="0" applyNumberFormat="1" applyFont="1" applyFill="1" applyBorder="1" applyAlignment="1">
      <alignment vertical="center"/>
    </xf>
    <xf numFmtId="44" fontId="5" fillId="3" borderId="4" xfId="1" applyFont="1" applyFill="1" applyBorder="1" applyAlignment="1">
      <alignment horizontal="center" vertical="center"/>
    </xf>
    <xf numFmtId="0" fontId="5" fillId="3" borderId="5" xfId="0" applyFont="1" applyFill="1" applyBorder="1" applyAlignment="1">
      <alignment vertical="distributed"/>
    </xf>
    <xf numFmtId="0" fontId="5" fillId="3" borderId="5" xfId="0" applyFont="1" applyFill="1" applyBorder="1" applyAlignment="1">
      <alignment horizontal="left" vertical="center"/>
    </xf>
    <xf numFmtId="44" fontId="5" fillId="3" borderId="5" xfId="0" applyNumberFormat="1" applyFont="1" applyFill="1" applyBorder="1" applyAlignment="1">
      <alignment horizontal="center" vertical="center"/>
    </xf>
    <xf numFmtId="0" fontId="5" fillId="3" borderId="5" xfId="0" applyFont="1" applyFill="1" applyBorder="1" applyAlignment="1">
      <alignment vertical="distributed" wrapText="1"/>
    </xf>
    <xf numFmtId="168" fontId="5" fillId="3" borderId="10" xfId="0" applyNumberFormat="1" applyFont="1" applyFill="1" applyBorder="1" applyAlignment="1">
      <alignment horizontal="center" vertical="center"/>
    </xf>
    <xf numFmtId="0" fontId="6" fillId="3" borderId="5" xfId="0" applyFont="1" applyFill="1" applyBorder="1" applyAlignment="1">
      <alignment vertical="distributed"/>
    </xf>
    <xf numFmtId="0" fontId="5" fillId="3" borderId="5" xfId="1" applyNumberFormat="1" applyFont="1" applyFill="1" applyBorder="1" applyAlignment="1">
      <alignment horizontal="center" vertical="center"/>
    </xf>
    <xf numFmtId="0" fontId="5" fillId="3" borderId="8" xfId="0" applyFont="1" applyFill="1" applyBorder="1" applyAlignment="1">
      <alignment horizontal="center" vertical="center"/>
    </xf>
    <xf numFmtId="0" fontId="6" fillId="3" borderId="8" xfId="0" applyFont="1" applyFill="1" applyBorder="1" applyAlignment="1">
      <alignment vertical="distributed"/>
    </xf>
    <xf numFmtId="0" fontId="5" fillId="3" borderId="8" xfId="0" applyFont="1" applyFill="1" applyBorder="1" applyAlignment="1" applyProtection="1">
      <alignment vertical="center" wrapText="1"/>
      <protection locked="0"/>
    </xf>
    <xf numFmtId="0" fontId="5" fillId="3" borderId="8" xfId="0" applyNumberFormat="1" applyFont="1" applyFill="1" applyBorder="1" applyAlignment="1">
      <alignment horizontal="center" vertical="center"/>
    </xf>
    <xf numFmtId="44" fontId="5" fillId="3" borderId="9" xfId="0" applyNumberFormat="1" applyFont="1" applyFill="1" applyBorder="1" applyAlignment="1">
      <alignment vertical="center"/>
    </xf>
    <xf numFmtId="0" fontId="3" fillId="3" borderId="5" xfId="0" applyFont="1" applyFill="1" applyBorder="1" applyAlignment="1">
      <alignment wrapText="1"/>
    </xf>
    <xf numFmtId="2" fontId="3" fillId="3" borderId="5" xfId="1" applyNumberFormat="1" applyFont="1" applyFill="1" applyBorder="1" applyAlignment="1">
      <alignment horizontal="center" vertical="center"/>
    </xf>
    <xf numFmtId="0" fontId="6" fillId="3" borderId="10" xfId="0" applyFont="1" applyFill="1" applyBorder="1" applyAlignment="1">
      <alignment horizontal="left"/>
    </xf>
    <xf numFmtId="0" fontId="6" fillId="3" borderId="8" xfId="0" applyFont="1" applyFill="1" applyBorder="1" applyAlignment="1">
      <alignment horizontal="left"/>
    </xf>
    <xf numFmtId="0" fontId="6" fillId="3" borderId="25" xfId="0" applyFont="1" applyFill="1" applyBorder="1" applyAlignment="1">
      <alignment horizontal="left"/>
    </xf>
    <xf numFmtId="168" fontId="5" fillId="3" borderId="6" xfId="0" applyNumberFormat="1" applyFont="1" applyFill="1" applyBorder="1" applyAlignment="1">
      <alignment vertical="center"/>
    </xf>
    <xf numFmtId="0" fontId="3" fillId="3" borderId="5" xfId="0" applyFont="1" applyFill="1" applyBorder="1" applyAlignment="1" applyProtection="1">
      <alignment vertical="center" wrapText="1"/>
      <protection locked="0"/>
    </xf>
    <xf numFmtId="44" fontId="3" fillId="3" borderId="5" xfId="0" applyNumberFormat="1" applyFont="1" applyFill="1" applyBorder="1" applyAlignment="1">
      <alignment horizontal="center" vertical="center"/>
    </xf>
    <xf numFmtId="0" fontId="8" fillId="3" borderId="5" xfId="0" applyFont="1" applyFill="1" applyBorder="1" applyAlignment="1" applyProtection="1">
      <alignment vertical="center" wrapText="1"/>
      <protection locked="0"/>
    </xf>
    <xf numFmtId="0" fontId="5" fillId="3" borderId="5" xfId="0" applyFont="1" applyFill="1" applyBorder="1" applyAlignment="1" applyProtection="1">
      <alignment horizontal="left" vertical="center" wrapText="1"/>
      <protection locked="0"/>
    </xf>
    <xf numFmtId="44" fontId="5" fillId="3" borderId="5" xfId="1" applyFont="1" applyFill="1" applyBorder="1" applyAlignment="1">
      <alignment horizontal="right" vertical="center"/>
    </xf>
    <xf numFmtId="0" fontId="6" fillId="3" borderId="5" xfId="0" applyFont="1" applyFill="1" applyBorder="1" applyAlignment="1"/>
    <xf numFmtId="0" fontId="5" fillId="3" borderId="10" xfId="0" applyFont="1" applyFill="1" applyBorder="1" applyAlignment="1" applyProtection="1">
      <alignment vertical="center" wrapText="1"/>
      <protection locked="0"/>
    </xf>
    <xf numFmtId="0" fontId="2" fillId="3" borderId="5" xfId="0" applyFont="1" applyFill="1" applyBorder="1"/>
    <xf numFmtId="0" fontId="0" fillId="3" borderId="10" xfId="0" applyFill="1" applyBorder="1" applyAlignment="1"/>
    <xf numFmtId="0" fontId="0" fillId="3" borderId="8" xfId="0" applyFill="1" applyBorder="1" applyAlignment="1"/>
    <xf numFmtId="0" fontId="5" fillId="3" borderId="5" xfId="0" applyFont="1" applyFill="1" applyBorder="1" applyAlignment="1">
      <alignment vertical="distributed" shrinkToFit="1"/>
    </xf>
    <xf numFmtId="168" fontId="5" fillId="3" borderId="5" xfId="1" applyNumberFormat="1" applyFont="1" applyFill="1" applyBorder="1" applyAlignment="1">
      <alignment horizontal="right" vertical="center"/>
    </xf>
    <xf numFmtId="0" fontId="5" fillId="3" borderId="5" xfId="0" applyFont="1" applyFill="1" applyBorder="1" applyAlignment="1">
      <alignment horizontal="left" vertical="center" wrapText="1"/>
    </xf>
    <xf numFmtId="0" fontId="5" fillId="3" borderId="10" xfId="0" applyFont="1" applyFill="1" applyBorder="1" applyAlignment="1">
      <alignment vertical="center"/>
    </xf>
    <xf numFmtId="0" fontId="5" fillId="3" borderId="8" xfId="0" applyFont="1" applyFill="1" applyBorder="1" applyAlignment="1">
      <alignment vertical="center"/>
    </xf>
    <xf numFmtId="10" fontId="5" fillId="5" borderId="5" xfId="2" applyNumberFormat="1" applyFont="1" applyFill="1" applyBorder="1" applyAlignment="1">
      <alignment horizontal="center" vertical="center"/>
    </xf>
    <xf numFmtId="44" fontId="5" fillId="5" borderId="6" xfId="0" applyNumberFormat="1" applyFont="1" applyFill="1" applyBorder="1" applyAlignment="1">
      <alignment horizontal="center" vertical="center"/>
    </xf>
    <xf numFmtId="44" fontId="5" fillId="5" borderId="4" xfId="1" applyFont="1" applyFill="1" applyBorder="1" applyAlignment="1">
      <alignment horizontal="center"/>
    </xf>
    <xf numFmtId="44" fontId="5" fillId="5" borderId="5" xfId="1" applyFont="1" applyFill="1" applyBorder="1" applyAlignment="1">
      <alignment horizontal="center"/>
    </xf>
    <xf numFmtId="0" fontId="3" fillId="5" borderId="5" xfId="0" applyFont="1" applyFill="1" applyBorder="1" applyAlignment="1">
      <alignment vertical="center"/>
    </xf>
    <xf numFmtId="0" fontId="3" fillId="5" borderId="5" xfId="1" applyNumberFormat="1" applyFont="1" applyFill="1" applyBorder="1" applyAlignment="1">
      <alignment horizontal="center"/>
    </xf>
    <xf numFmtId="168" fontId="5" fillId="5" borderId="5" xfId="0" applyNumberFormat="1" applyFont="1" applyFill="1" applyBorder="1"/>
    <xf numFmtId="168" fontId="5" fillId="5" borderId="6" xfId="0" applyNumberFormat="1" applyFont="1" applyFill="1" applyBorder="1"/>
    <xf numFmtId="0" fontId="3" fillId="5" borderId="5" xfId="0" applyFont="1" applyFill="1" applyBorder="1" applyAlignment="1">
      <alignment vertical="center" wrapText="1"/>
    </xf>
    <xf numFmtId="0" fontId="3" fillId="5" borderId="5" xfId="1" applyNumberFormat="1" applyFont="1" applyFill="1" applyBorder="1" applyAlignment="1">
      <alignment horizontal="center" vertical="center"/>
    </xf>
    <xf numFmtId="44" fontId="5" fillId="5" borderId="5" xfId="1" applyFont="1" applyFill="1" applyBorder="1" applyAlignment="1">
      <alignment vertical="center"/>
    </xf>
    <xf numFmtId="168" fontId="5" fillId="5" borderId="6" xfId="0" applyNumberFormat="1" applyFont="1" applyFill="1" applyBorder="1" applyAlignment="1">
      <alignment horizontal="left" vertical="center"/>
    </xf>
    <xf numFmtId="0" fontId="3" fillId="5" borderId="5" xfId="0" applyFont="1" applyFill="1" applyBorder="1" applyAlignment="1">
      <alignment horizontal="center" vertical="center"/>
    </xf>
    <xf numFmtId="0" fontId="3" fillId="5" borderId="5" xfId="0" applyFont="1" applyFill="1" applyBorder="1" applyAlignment="1" applyProtection="1">
      <alignment vertical="center" wrapText="1"/>
      <protection locked="0"/>
    </xf>
    <xf numFmtId="0" fontId="3" fillId="5" borderId="5" xfId="0" applyNumberFormat="1" applyFont="1" applyFill="1" applyBorder="1" applyAlignment="1">
      <alignment horizontal="center" vertical="center"/>
    </xf>
    <xf numFmtId="44" fontId="3" fillId="5" borderId="5" xfId="0" applyNumberFormat="1" applyFont="1" applyFill="1" applyBorder="1" applyAlignment="1">
      <alignment horizontal="center" vertical="center"/>
    </xf>
    <xf numFmtId="168" fontId="5" fillId="5" borderId="6" xfId="0" applyNumberFormat="1" applyFont="1" applyFill="1" applyBorder="1" applyAlignment="1">
      <alignment vertical="center"/>
    </xf>
    <xf numFmtId="0" fontId="5" fillId="5" borderId="5" xfId="0" applyFont="1" applyFill="1" applyBorder="1"/>
    <xf numFmtId="0" fontId="5" fillId="5" borderId="5" xfId="0" applyFont="1" applyFill="1" applyBorder="1" applyAlignment="1">
      <alignment horizontal="left" vertical="center" wrapText="1"/>
    </xf>
    <xf numFmtId="0" fontId="5" fillId="3" borderId="10" xfId="0" applyFont="1" applyFill="1" applyBorder="1" applyAlignment="1">
      <alignment horizontal="center" vertical="center"/>
    </xf>
    <xf numFmtId="0" fontId="5" fillId="3" borderId="9" xfId="0" applyFont="1" applyFill="1" applyBorder="1" applyAlignment="1">
      <alignment horizontal="center" vertical="center"/>
    </xf>
    <xf numFmtId="44" fontId="6" fillId="3" borderId="7" xfId="1" applyFont="1" applyFill="1" applyBorder="1" applyAlignment="1">
      <alignment horizontal="right"/>
    </xf>
    <xf numFmtId="44" fontId="6" fillId="3" borderId="8" xfId="1" applyFont="1" applyFill="1" applyBorder="1" applyAlignment="1">
      <alignment horizontal="right"/>
    </xf>
    <xf numFmtId="44" fontId="6" fillId="3" borderId="9" xfId="1" applyFont="1" applyFill="1" applyBorder="1" applyAlignment="1">
      <alignment horizontal="right"/>
    </xf>
    <xf numFmtId="0" fontId="6" fillId="3" borderId="10" xfId="0" applyFont="1" applyFill="1" applyBorder="1" applyAlignment="1">
      <alignment horizontal="left"/>
    </xf>
    <xf numFmtId="0" fontId="6" fillId="3" borderId="8" xfId="0" applyFont="1" applyFill="1" applyBorder="1" applyAlignment="1">
      <alignment horizontal="left"/>
    </xf>
    <xf numFmtId="0" fontId="6" fillId="3" borderId="25" xfId="0" applyFont="1" applyFill="1" applyBorder="1" applyAlignment="1">
      <alignment horizontal="left"/>
    </xf>
    <xf numFmtId="44" fontId="6" fillId="3" borderId="11" xfId="1" applyFont="1" applyFill="1" applyBorder="1" applyAlignment="1">
      <alignment horizontal="right"/>
    </xf>
    <xf numFmtId="44" fontId="6" fillId="3" borderId="12" xfId="1" applyFont="1" applyFill="1" applyBorder="1" applyAlignment="1">
      <alignment horizontal="right"/>
    </xf>
    <xf numFmtId="44" fontId="6" fillId="3" borderId="13" xfId="1" applyFont="1" applyFill="1" applyBorder="1" applyAlignment="1">
      <alignment horizontal="right"/>
    </xf>
    <xf numFmtId="0" fontId="6" fillId="3" borderId="10" xfId="0" applyFont="1" applyFill="1" applyBorder="1" applyAlignment="1">
      <alignment horizontal="center"/>
    </xf>
    <xf numFmtId="0" fontId="6" fillId="3" borderId="9" xfId="0" applyFont="1" applyFill="1" applyBorder="1" applyAlignment="1">
      <alignment horizontal="center"/>
    </xf>
    <xf numFmtId="0" fontId="6" fillId="3" borderId="8" xfId="0" applyFont="1" applyFill="1" applyBorder="1" applyAlignment="1">
      <alignment horizontal="center"/>
    </xf>
    <xf numFmtId="0" fontId="6" fillId="3" borderId="25" xfId="0" applyFont="1" applyFill="1" applyBorder="1" applyAlignment="1">
      <alignment horizontal="center"/>
    </xf>
    <xf numFmtId="0" fontId="9" fillId="0" borderId="26" xfId="0" applyFont="1" applyFill="1" applyBorder="1" applyAlignment="1">
      <alignment horizontal="justify" vertical="center" wrapText="1"/>
    </xf>
    <xf numFmtId="0" fontId="9" fillId="0" borderId="27" xfId="0" applyFont="1" applyFill="1" applyBorder="1" applyAlignment="1">
      <alignment horizontal="justify" vertical="center" wrapText="1"/>
    </xf>
    <xf numFmtId="0" fontId="9" fillId="0" borderId="28" xfId="0" applyFont="1" applyFill="1" applyBorder="1" applyAlignment="1">
      <alignment horizontal="justify" vertical="center" wrapText="1"/>
    </xf>
    <xf numFmtId="0" fontId="6" fillId="3" borderId="5" xfId="0" applyFont="1" applyFill="1" applyBorder="1" applyAlignment="1">
      <alignment horizontal="left"/>
    </xf>
    <xf numFmtId="0" fontId="6" fillId="3" borderId="6" xfId="0" applyFont="1" applyFill="1" applyBorder="1" applyAlignment="1">
      <alignment horizontal="left"/>
    </xf>
    <xf numFmtId="44" fontId="6" fillId="3" borderId="23" xfId="1" applyFont="1" applyFill="1" applyBorder="1" applyAlignment="1">
      <alignment horizontal="right"/>
    </xf>
    <xf numFmtId="0" fontId="6" fillId="3" borderId="7" xfId="3" applyFont="1" applyFill="1" applyBorder="1" applyAlignment="1">
      <alignment horizontal="left" vertical="center"/>
    </xf>
    <xf numFmtId="0" fontId="6" fillId="3" borderId="8" xfId="3" applyFont="1" applyFill="1" applyBorder="1" applyAlignment="1">
      <alignment horizontal="left" vertical="center"/>
    </xf>
    <xf numFmtId="0" fontId="6" fillId="3" borderId="9" xfId="3" applyFont="1" applyFill="1" applyBorder="1" applyAlignment="1">
      <alignment horizontal="left" vertical="center"/>
    </xf>
    <xf numFmtId="0" fontId="5" fillId="3" borderId="0" xfId="4" quotePrefix="1" applyFont="1" applyFill="1" applyBorder="1" applyAlignment="1">
      <alignment vertical="center" wrapText="1"/>
    </xf>
    <xf numFmtId="0" fontId="6" fillId="3" borderId="5" xfId="3" applyFont="1" applyFill="1" applyBorder="1" applyAlignment="1">
      <alignment horizontal="center" vertical="center" wrapText="1"/>
    </xf>
    <xf numFmtId="0" fontId="6" fillId="3" borderId="14" xfId="3" applyFont="1" applyFill="1" applyBorder="1" applyAlignment="1">
      <alignment horizontal="center" vertical="center" wrapText="1"/>
    </xf>
    <xf numFmtId="10" fontId="6" fillId="3" borderId="6" xfId="5" applyNumberFormat="1" applyFont="1" applyFill="1" applyBorder="1" applyAlignment="1">
      <alignment horizontal="center" vertical="center" wrapText="1"/>
    </xf>
    <xf numFmtId="10" fontId="6" fillId="3" borderId="15" xfId="5" applyNumberFormat="1" applyFont="1" applyFill="1" applyBorder="1" applyAlignment="1">
      <alignment horizontal="center" vertical="center" wrapText="1"/>
    </xf>
    <xf numFmtId="0" fontId="6" fillId="3" borderId="11" xfId="3" applyFont="1" applyFill="1" applyBorder="1" applyAlignment="1">
      <alignment horizontal="left" vertical="center"/>
    </xf>
    <xf numFmtId="0" fontId="6" fillId="3" borderId="12" xfId="3" applyFont="1" applyFill="1" applyBorder="1" applyAlignment="1">
      <alignment horizontal="left" vertical="center"/>
    </xf>
    <xf numFmtId="0" fontId="6" fillId="3" borderId="13" xfId="3" applyFont="1" applyFill="1" applyBorder="1" applyAlignment="1">
      <alignment horizontal="left" vertical="center"/>
    </xf>
    <xf numFmtId="0" fontId="5" fillId="3" borderId="14" xfId="3" applyNumberFormat="1" applyFont="1" applyFill="1" applyBorder="1" applyAlignment="1">
      <alignment horizontal="left" vertical="center" wrapText="1"/>
    </xf>
    <xf numFmtId="0" fontId="5" fillId="3" borderId="10" xfId="3" quotePrefix="1" applyFont="1" applyFill="1" applyBorder="1" applyAlignment="1">
      <alignment horizontal="left" vertical="center"/>
    </xf>
    <xf numFmtId="0" fontId="5" fillId="3" borderId="8" xfId="3" quotePrefix="1" applyFont="1" applyFill="1" applyBorder="1" applyAlignment="1">
      <alignment horizontal="left" vertical="center"/>
    </xf>
    <xf numFmtId="0" fontId="5" fillId="3" borderId="9" xfId="3" quotePrefix="1" applyFont="1" applyFill="1" applyBorder="1" applyAlignment="1">
      <alignment horizontal="left" vertical="center"/>
    </xf>
    <xf numFmtId="0" fontId="6" fillId="3" borderId="6" xfId="3" applyFont="1" applyFill="1" applyBorder="1" applyAlignment="1">
      <alignment horizontal="center" vertical="center" wrapText="1"/>
    </xf>
    <xf numFmtId="49" fontId="5" fillId="3" borderId="5" xfId="3" applyNumberFormat="1" applyFont="1" applyFill="1" applyBorder="1" applyAlignment="1">
      <alignment horizontal="left" vertical="center" wrapText="1"/>
    </xf>
    <xf numFmtId="0" fontId="4" fillId="3" borderId="1" xfId="3" applyFont="1" applyFill="1" applyBorder="1" applyAlignment="1">
      <alignment horizontal="center" vertical="center"/>
    </xf>
    <xf numFmtId="0" fontId="4" fillId="3" borderId="2" xfId="3" applyFont="1" applyFill="1" applyBorder="1" applyAlignment="1">
      <alignment horizontal="center" vertical="center"/>
    </xf>
    <xf numFmtId="0" fontId="4" fillId="3" borderId="3" xfId="3" applyFont="1" applyFill="1" applyBorder="1" applyAlignment="1">
      <alignment horizontal="center" vertical="center"/>
    </xf>
    <xf numFmtId="0" fontId="5" fillId="3" borderId="10" xfId="3" applyNumberFormat="1" applyFont="1" applyFill="1" applyBorder="1" applyAlignment="1">
      <alignment horizontal="left" vertical="center" wrapText="1"/>
    </xf>
    <xf numFmtId="0" fontId="5" fillId="3" borderId="8" xfId="3" quotePrefix="1" applyNumberFormat="1" applyFont="1" applyFill="1" applyBorder="1" applyAlignment="1">
      <alignment horizontal="left" vertical="center" wrapText="1"/>
    </xf>
    <xf numFmtId="0" fontId="5" fillId="3" borderId="9" xfId="3" quotePrefix="1" applyNumberFormat="1" applyFont="1" applyFill="1" applyBorder="1" applyAlignment="1">
      <alignment horizontal="left" vertical="center" wrapText="1"/>
    </xf>
    <xf numFmtId="17" fontId="6" fillId="3" borderId="5" xfId="3" applyNumberFormat="1" applyFont="1" applyFill="1" applyBorder="1" applyAlignment="1">
      <alignment horizontal="center" vertical="center"/>
    </xf>
    <xf numFmtId="17" fontId="6" fillId="3" borderId="6" xfId="3" applyNumberFormat="1" applyFont="1" applyFill="1" applyBorder="1" applyAlignment="1">
      <alignment horizontal="center" vertical="center"/>
    </xf>
    <xf numFmtId="0" fontId="5" fillId="3" borderId="1" xfId="3" applyFont="1" applyFill="1" applyBorder="1" applyAlignment="1">
      <alignment horizontal="center" vertical="center"/>
    </xf>
    <xf numFmtId="0" fontId="5" fillId="3" borderId="2" xfId="3" applyFont="1" applyFill="1" applyBorder="1" applyAlignment="1">
      <alignment horizontal="center" vertical="center"/>
    </xf>
    <xf numFmtId="0" fontId="5" fillId="3" borderId="3" xfId="3" applyFont="1" applyFill="1" applyBorder="1" applyAlignment="1">
      <alignment horizontal="center" vertical="center"/>
    </xf>
    <xf numFmtId="0" fontId="5" fillId="3" borderId="34" xfId="3" applyFont="1" applyFill="1" applyBorder="1" applyAlignment="1">
      <alignment horizontal="center" vertical="center"/>
    </xf>
    <xf numFmtId="0" fontId="5" fillId="3" borderId="23" xfId="3" applyFont="1" applyFill="1" applyBorder="1" applyAlignment="1">
      <alignment horizontal="center" vertical="center"/>
    </xf>
    <xf numFmtId="0" fontId="5" fillId="3" borderId="24" xfId="3" applyFont="1" applyFill="1" applyBorder="1" applyAlignment="1">
      <alignment horizontal="center" vertical="center"/>
    </xf>
    <xf numFmtId="0" fontId="3" fillId="3" borderId="10" xfId="0" applyFont="1" applyFill="1" applyBorder="1" applyAlignment="1">
      <alignment horizontal="center" vertical="center"/>
    </xf>
    <xf numFmtId="0" fontId="3" fillId="3" borderId="9" xfId="0" applyFont="1" applyFill="1" applyBorder="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34" xfId="0" applyFont="1" applyBorder="1" applyAlignment="1">
      <alignment horizontal="center" vertical="center"/>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8" fillId="0" borderId="7" xfId="0" applyFont="1" applyBorder="1" applyAlignment="1">
      <alignment horizontal="left"/>
    </xf>
    <xf numFmtId="0" fontId="8" fillId="0" borderId="8" xfId="0" applyFont="1" applyBorder="1" applyAlignment="1">
      <alignment horizontal="left"/>
    </xf>
    <xf numFmtId="0" fontId="8" fillId="0" borderId="8" xfId="0" applyFont="1" applyBorder="1" applyAlignment="1">
      <alignment horizontal="center"/>
    </xf>
    <xf numFmtId="0" fontId="8" fillId="0" borderId="9" xfId="0" applyFont="1" applyBorder="1" applyAlignment="1">
      <alignment horizontal="center"/>
    </xf>
    <xf numFmtId="0" fontId="12" fillId="0" borderId="4" xfId="0" applyFont="1" applyFill="1" applyBorder="1" applyAlignment="1">
      <alignment horizontal="center" vertical="center"/>
    </xf>
    <xf numFmtId="0" fontId="12" fillId="0" borderId="5" xfId="0" applyFont="1" applyFill="1" applyBorder="1" applyAlignment="1">
      <alignment horizontal="center" vertical="center"/>
    </xf>
    <xf numFmtId="0" fontId="8" fillId="4" borderId="5" xfId="0" applyFont="1" applyFill="1" applyBorder="1" applyAlignment="1">
      <alignment horizontal="center" vertical="center" wrapText="1"/>
    </xf>
    <xf numFmtId="0" fontId="8" fillId="4" borderId="5" xfId="0" applyFont="1" applyFill="1" applyBorder="1" applyAlignment="1">
      <alignment horizontal="center" vertical="center"/>
    </xf>
    <xf numFmtId="0" fontId="8" fillId="4" borderId="6" xfId="0" applyFont="1" applyFill="1" applyBorder="1" applyAlignment="1">
      <alignment horizontal="center" vertical="center" wrapText="1"/>
    </xf>
    <xf numFmtId="0" fontId="12" fillId="0" borderId="5" xfId="0" applyFont="1" applyFill="1" applyBorder="1" applyAlignment="1">
      <alignment horizontal="left" vertical="center" wrapText="1"/>
    </xf>
    <xf numFmtId="49" fontId="12" fillId="0" borderId="4" xfId="0" applyNumberFormat="1" applyFont="1" applyFill="1" applyBorder="1" applyAlignment="1">
      <alignment horizontal="center" vertical="center"/>
    </xf>
    <xf numFmtId="44" fontId="12" fillId="0" borderId="5" xfId="0" applyNumberFormat="1" applyFont="1" applyFill="1" applyBorder="1" applyAlignment="1">
      <alignment horizontal="left" vertical="center" wrapText="1"/>
    </xf>
    <xf numFmtId="49" fontId="8" fillId="0" borderId="4" xfId="0" applyNumberFormat="1" applyFont="1" applyFill="1" applyBorder="1" applyAlignment="1">
      <alignment horizontal="center" vertical="center"/>
    </xf>
    <xf numFmtId="49" fontId="8" fillId="0" borderId="5" xfId="0" applyNumberFormat="1" applyFont="1" applyFill="1" applyBorder="1" applyAlignment="1">
      <alignment horizontal="center" vertical="center"/>
    </xf>
    <xf numFmtId="49" fontId="8" fillId="0" borderId="39" xfId="0" applyNumberFormat="1" applyFont="1" applyFill="1" applyBorder="1" applyAlignment="1">
      <alignment horizontal="center" vertical="center"/>
    </xf>
    <xf numFmtId="49" fontId="8" fillId="0" borderId="14" xfId="0" applyNumberFormat="1" applyFont="1" applyFill="1" applyBorder="1" applyAlignment="1">
      <alignment horizontal="center" vertical="center"/>
    </xf>
    <xf numFmtId="49" fontId="12" fillId="0" borderId="35" xfId="0" applyNumberFormat="1" applyFont="1" applyFill="1" applyBorder="1" applyAlignment="1">
      <alignment horizontal="center" vertical="center"/>
    </xf>
    <xf numFmtId="49" fontId="12" fillId="0" borderId="37" xfId="0" applyNumberFormat="1" applyFont="1" applyFill="1" applyBorder="1" applyAlignment="1">
      <alignment horizontal="center" vertical="center"/>
    </xf>
    <xf numFmtId="0" fontId="12" fillId="0" borderId="36" xfId="0" applyFont="1" applyFill="1" applyBorder="1" applyAlignment="1">
      <alignment horizontal="left" vertical="center" wrapText="1"/>
    </xf>
    <xf numFmtId="0" fontId="12" fillId="0" borderId="38" xfId="0" applyFont="1" applyFill="1" applyBorder="1" applyAlignment="1">
      <alignment horizontal="left" vertical="center" wrapText="1"/>
    </xf>
    <xf numFmtId="2" fontId="2" fillId="0" borderId="40" xfId="0" applyNumberFormat="1" applyFont="1" applyBorder="1" applyAlignment="1">
      <alignment horizontal="center" vertical="center"/>
    </xf>
    <xf numFmtId="2" fontId="2" fillId="0" borderId="41" xfId="0" applyNumberFormat="1" applyFont="1" applyBorder="1" applyAlignment="1">
      <alignment horizontal="center" vertical="center"/>
    </xf>
    <xf numFmtId="2" fontId="2" fillId="0" borderId="42" xfId="0" applyNumberFormat="1"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0" fillId="0" borderId="29" xfId="0" applyBorder="1" applyAlignment="1">
      <alignment horizontal="center"/>
    </xf>
    <xf numFmtId="0" fontId="0" fillId="0" borderId="48" xfId="0" applyBorder="1" applyAlignment="1">
      <alignment horizontal="center"/>
    </xf>
    <xf numFmtId="2" fontId="0" fillId="0" borderId="29" xfId="0" applyNumberFormat="1" applyBorder="1" applyAlignment="1">
      <alignment horizontal="center"/>
    </xf>
    <xf numFmtId="2" fontId="0" fillId="0" borderId="48" xfId="0" applyNumberFormat="1" applyBorder="1" applyAlignment="1">
      <alignment horizontal="center"/>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0" fillId="0" borderId="29" xfId="0" applyFill="1" applyBorder="1" applyAlignment="1">
      <alignment horizontal="center"/>
    </xf>
    <xf numFmtId="0" fontId="0" fillId="0" borderId="48" xfId="0" applyFill="1" applyBorder="1" applyAlignment="1">
      <alignment horizontal="center"/>
    </xf>
    <xf numFmtId="0" fontId="2" fillId="0" borderId="52" xfId="0" applyFont="1" applyBorder="1" applyAlignment="1">
      <alignment horizontal="center" vertical="center"/>
    </xf>
    <xf numFmtId="0" fontId="2" fillId="0" borderId="4" xfId="0" applyFont="1" applyBorder="1" applyAlignment="1">
      <alignment horizontal="center" vertical="center"/>
    </xf>
    <xf numFmtId="0" fontId="2" fillId="0" borderId="39" xfId="0" applyFont="1" applyBorder="1" applyAlignment="1">
      <alignment horizontal="center" vertical="center"/>
    </xf>
    <xf numFmtId="0" fontId="0" fillId="0" borderId="55" xfId="0" applyBorder="1" applyAlignment="1">
      <alignment horizontal="center" vertical="center"/>
    </xf>
    <xf numFmtId="0" fontId="0" fillId="0" borderId="48" xfId="0" applyBorder="1" applyAlignment="1">
      <alignment horizontal="center" vertical="center"/>
    </xf>
    <xf numFmtId="0" fontId="0" fillId="0" borderId="56" xfId="0" applyBorder="1" applyAlignment="1">
      <alignment horizontal="center" vertical="center"/>
    </xf>
    <xf numFmtId="0" fontId="0" fillId="0" borderId="21" xfId="0" applyBorder="1" applyAlignment="1">
      <alignment horizontal="center"/>
    </xf>
    <xf numFmtId="0" fontId="0" fillId="0" borderId="22" xfId="0" applyBorder="1" applyAlignment="1">
      <alignment horizontal="center"/>
    </xf>
    <xf numFmtId="0" fontId="0" fillId="0" borderId="0" xfId="0" applyBorder="1" applyAlignment="1">
      <alignment horizontal="left" vertical="center"/>
    </xf>
    <xf numFmtId="0" fontId="0" fillId="0" borderId="57" xfId="0" applyBorder="1" applyAlignment="1">
      <alignment horizontal="center" vertical="center"/>
    </xf>
    <xf numFmtId="0" fontId="2" fillId="0" borderId="44" xfId="0" applyFont="1" applyBorder="1" applyAlignment="1">
      <alignment horizontal="center"/>
    </xf>
    <xf numFmtId="0" fontId="2" fillId="0" borderId="45" xfId="0" applyFont="1" applyBorder="1" applyAlignment="1">
      <alignment horizontal="center"/>
    </xf>
    <xf numFmtId="0" fontId="2" fillId="0" borderId="46" xfId="0" applyFont="1" applyBorder="1" applyAlignment="1">
      <alignment horizont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37" xfId="0" applyFont="1" applyBorder="1" applyAlignment="1">
      <alignment horizontal="center" wrapText="1"/>
    </xf>
    <xf numFmtId="0" fontId="2" fillId="0" borderId="38" xfId="0" applyFont="1" applyBorder="1" applyAlignment="1">
      <alignment horizontal="center" wrapText="1"/>
    </xf>
    <xf numFmtId="0" fontId="2" fillId="0" borderId="47" xfId="0" applyFont="1" applyBorder="1" applyAlignment="1">
      <alignment horizontal="center" wrapText="1"/>
    </xf>
    <xf numFmtId="0" fontId="0" fillId="0" borderId="35" xfId="0" applyBorder="1" applyAlignment="1">
      <alignment horizontal="center" vertical="center"/>
    </xf>
    <xf numFmtId="0" fontId="0" fillId="0" borderId="50" xfId="0" applyBorder="1" applyAlignment="1">
      <alignment horizontal="center" vertical="center"/>
    </xf>
    <xf numFmtId="0" fontId="0" fillId="0" borderId="37" xfId="0" applyBorder="1" applyAlignment="1">
      <alignment horizontal="center" vertical="center"/>
    </xf>
    <xf numFmtId="0" fontId="0" fillId="0" borderId="51" xfId="0" applyBorder="1" applyAlignment="1">
      <alignment horizontal="center" vertical="center"/>
    </xf>
  </cellXfs>
  <cellStyles count="10">
    <cellStyle name="Moeda" xfId="1" builtinId="4"/>
    <cellStyle name="Moeda 11 2" xfId="9"/>
    <cellStyle name="Normal" xfId="0" builtinId="0"/>
    <cellStyle name="Normal 10" xfId="4"/>
    <cellStyle name="Normal 10 8" xfId="8"/>
    <cellStyle name="Normal 2" xfId="3"/>
    <cellStyle name="Normal 2 10 2" xfId="6"/>
    <cellStyle name="Normal 3 7" xfId="7"/>
    <cellStyle name="Porcentagem" xfId="2" builtinId="5"/>
    <cellStyle name="Vírgula 2" xfId="5"/>
  </cellStyles>
  <dxfs count="1">
    <dxf>
      <fill>
        <patternFill>
          <fgColor theme="1"/>
          <bgColor theme="0" tint="-0.24994659260841701"/>
        </patternFill>
      </fill>
    </dxf>
  </dxfs>
  <tableStyles count="0" defaultTableStyle="TableStyleMedium2" defaultPivotStyle="PivotStyleLight16"/>
  <colors>
    <mruColors>
      <color rgb="FFFF6600"/>
      <color rgb="FF9999FF"/>
      <color rgb="FFCCFF33"/>
      <color rgb="FFFFFFCC"/>
      <color rgb="FFFF5050"/>
      <color rgb="FF66FFFF"/>
      <color rgb="FFFF00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5</xdr:col>
      <xdr:colOff>1162050</xdr:colOff>
      <xdr:row>2</xdr:row>
      <xdr:rowOff>57150</xdr:rowOff>
    </xdr:from>
    <xdr:to>
      <xdr:col>6</xdr:col>
      <xdr:colOff>438212</xdr:colOff>
      <xdr:row>3</xdr:row>
      <xdr:rowOff>251879</xdr:rowOff>
    </xdr:to>
    <xdr:pic>
      <xdr:nvPicPr>
        <xdr:cNvPr id="2" name="Imagem 1"/>
        <xdr:cNvPicPr>
          <a:picLocks noChangeAspect="1"/>
        </xdr:cNvPicPr>
      </xdr:nvPicPr>
      <xdr:blipFill>
        <a:blip xmlns:r="http://schemas.openxmlformats.org/officeDocument/2006/relationships" r:embed="rId1"/>
        <a:stretch>
          <a:fillRect/>
        </a:stretch>
      </xdr:blipFill>
      <xdr:spPr>
        <a:xfrm>
          <a:off x="4667250" y="466725"/>
          <a:ext cx="5114987" cy="4328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266700</xdr:colOff>
      <xdr:row>0</xdr:row>
      <xdr:rowOff>47625</xdr:rowOff>
    </xdr:from>
    <xdr:to>
      <xdr:col>12</xdr:col>
      <xdr:colOff>277247</xdr:colOff>
      <xdr:row>42</xdr:row>
      <xdr:rowOff>163058</xdr:rowOff>
    </xdr:to>
    <xdr:pic>
      <xdr:nvPicPr>
        <xdr:cNvPr id="3" name="Imagem 2"/>
        <xdr:cNvPicPr>
          <a:picLocks noChangeAspect="1"/>
        </xdr:cNvPicPr>
      </xdr:nvPicPr>
      <xdr:blipFill>
        <a:blip xmlns:r="http://schemas.openxmlformats.org/officeDocument/2006/relationships" r:embed="rId1"/>
        <a:stretch>
          <a:fillRect/>
        </a:stretch>
      </xdr:blipFill>
      <xdr:spPr>
        <a:xfrm>
          <a:off x="266700" y="47625"/>
          <a:ext cx="7325747" cy="81164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207556</xdr:colOff>
      <xdr:row>0</xdr:row>
      <xdr:rowOff>180976</xdr:rowOff>
    </xdr:from>
    <xdr:to>
      <xdr:col>9</xdr:col>
      <xdr:colOff>866774</xdr:colOff>
      <xdr:row>4</xdr:row>
      <xdr:rowOff>47625</xdr:rowOff>
    </xdr:to>
    <xdr:pic>
      <xdr:nvPicPr>
        <xdr:cNvPr id="5" name="Imagem 4">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32856" y="1133476"/>
          <a:ext cx="659218" cy="6857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225;rio/Documents/Prefeitura%20Arax&#225;/2023/UNISSE/Aditivos/ADITIVO%20PREVISAO%20UNISSE%20HZ%20ENGENHARIA%20%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sheetName val="SETOP"/>
      <sheetName val="SUDECAP"/>
      <sheetName val="CRONOGRAMA"/>
      <sheetName val="SINAPI"/>
    </sheetNames>
    <sheetDataSet>
      <sheetData sheetId="0"/>
      <sheetData sheetId="1">
        <row r="4">
          <cell r="A4" t="str">
            <v>ED-4121</v>
          </cell>
          <cell r="B4" t="str">
            <v>CONDULETE DE ALUMÍNIO, TIPO "C" OU "LB" OU "LL" OU "LR", DIÂMETRO DE SAÍDA 1.1/2" (40MM), EXCLUSIVE INSTALAÇÃO, MÓDULO E PLACA (FORNECIMENTO)</v>
          </cell>
          <cell r="C4" t="str">
            <v>UN</v>
          </cell>
          <cell r="D4">
            <v>40.93</v>
          </cell>
        </row>
        <row r="5">
          <cell r="A5" t="str">
            <v>ED-4155</v>
          </cell>
          <cell r="B5" t="str">
            <v>DUTO CORRUGADO EM PEAD (POLIETILENO DE ALTA DENSIDADE), PARA PROTEÇÃO DE CABOS SUBTERRÂNEOS DN 30 MM (1.1/4")</v>
          </cell>
          <cell r="C5" t="str">
            <v>M</v>
          </cell>
          <cell r="D5">
            <v>21.47</v>
          </cell>
        </row>
        <row r="6">
          <cell r="A6" t="str">
            <v>ED-4498</v>
          </cell>
          <cell r="B6" t="str">
            <v>CONDULETE DE ALUMÍNIO, TIPO "C" OU "LB" OU "LL" OU "LR", DIÂMETRO DE SAÍDA 2" (50MM), EXCLUSIVE INSTALAÇÃO, MÓDULO E PLACA (FORNECIMENTO)</v>
          </cell>
          <cell r="C6" t="str">
            <v>UN</v>
          </cell>
          <cell r="D6">
            <v>58.35</v>
          </cell>
        </row>
        <row r="7">
          <cell r="A7" t="str">
            <v>ED-4499</v>
          </cell>
          <cell r="B7" t="str">
            <v>CONDULETE DE ALUMÍNIO, TIPO "T" OU "TB", DIÂMETRO DE SAÍDA 3/4" (20MM), EXCLUSIVE INSTALAÇÃO, MÓDULO E PLACA (FORNECIMENTO)</v>
          </cell>
          <cell r="C7" t="str">
            <v>UN</v>
          </cell>
          <cell r="D7">
            <v>14.23</v>
          </cell>
        </row>
        <row r="8">
          <cell r="A8" t="str">
            <v>ED-50197</v>
          </cell>
          <cell r="B8" t="str">
            <v>MANGUEIRA DE FIBRA SINTÉTICA E BORRACHA PARA INCÊNDIO TIPO 1, DN 38MM, COMPRIMENTO 15M, FORNECIMENTO E INSTALAÇÃO</v>
          </cell>
          <cell r="C8" t="str">
            <v>UN</v>
          </cell>
          <cell r="D8">
            <v>323.99</v>
          </cell>
        </row>
        <row r="9">
          <cell r="A9" t="str">
            <v>ED-50227</v>
          </cell>
          <cell r="B9" t="str">
            <v>PONTO DE EMBUTIR PARA UM (1) INTERRUPTOR SIMPLES (10A-250V), COM PLACA 4"X2" DE UM (1) POSTO, COM ELETRODUTO FLEXÍVEL CORRUGADO, ANTI-CHAMA, DN 25MM (3/4"), EMBUTIDO NA ALVENARIA E CABO DE COBRE FLEXÍVEL, CLASSE 5, ISOLAMENTO TIPO LSHF/ATOX, NÃO HALOGENADO, SEÇÃO 1,5MM2 (70°C-450/750V), COM DISTÂNCIA DE ATÉ DEZ (10) METROS DO PONTO DE DERIVAÇÃO, INCLUSIVE CAIXA DE LIGAÇÃO, SUPORTE E FIXAÇÃO DO ELETRODUTO COM ENCHIMENTO DO RASGO NA ALVENARIA/CONCRETO COM ARGAMASSA</v>
          </cell>
          <cell r="C9" t="str">
            <v>UN</v>
          </cell>
          <cell r="D9">
            <v>207.47</v>
          </cell>
        </row>
        <row r="10">
          <cell r="A10" t="str">
            <v>ED-52306</v>
          </cell>
          <cell r="B10" t="str">
            <v>AJUDANTE IMPERMEABILIZADOR COM ENCARGOS COMPLEMENTARES</v>
          </cell>
          <cell r="C10" t="str">
            <v>HORA</v>
          </cell>
          <cell r="D10">
            <v>16.21</v>
          </cell>
        </row>
        <row r="11">
          <cell r="A11" t="str">
            <v>ED-52307</v>
          </cell>
          <cell r="B11" t="str">
            <v>IMPERMEABILIZADOR COM ENCARGOS COMPLEMENTARES</v>
          </cell>
          <cell r="C11" t="str">
            <v>HORA</v>
          </cell>
          <cell r="D11">
            <v>22.37</v>
          </cell>
        </row>
        <row r="12">
          <cell r="A12" t="str">
            <v>ED-52311</v>
          </cell>
          <cell r="B12" t="str">
            <v>MANTA ISOLANTE PARA TELHADOS</v>
          </cell>
          <cell r="C12" t="str">
            <v>M2</v>
          </cell>
          <cell r="D12">
            <v>21.6</v>
          </cell>
        </row>
        <row r="13">
          <cell r="A13" t="str">
            <v>ED-5613</v>
          </cell>
          <cell r="B13" t="str">
            <v>SUPORTE PARA PLACA 4"X4" PARA SEIS (6) MÓDULOS, INCLUSIVE PARAFUSOS PARA FIXAÇÃO, FORNECIMENTO E INSTALAÇÃO, EXCLUSIVE PLACA E MÓDULO</v>
          </cell>
          <cell r="C13" t="str">
            <v>UN</v>
          </cell>
          <cell r="D13">
            <v>6.93</v>
          </cell>
        </row>
        <row r="14">
          <cell r="A14" t="str">
            <v>ED-5614</v>
          </cell>
          <cell r="B14" t="str">
            <v>SUPORTE PARA PLACA 4"X2" PARA TRÊS (3) MÓDULOS, INCLUSIVE PARAFUSOS PARA FIXAÇÃO, FORNECIMENTO E INSTALAÇÃO, EXCLUSIVE PLACA E MÓDULO</v>
          </cell>
          <cell r="C14" t="str">
            <v>UN</v>
          </cell>
          <cell r="D14">
            <v>4.6100000000000003</v>
          </cell>
        </row>
        <row r="15">
          <cell r="A15" t="str">
            <v>ED-5615</v>
          </cell>
          <cell r="B15" t="str">
            <v>MÓDULO INTERRUPTOR SIMPLES, CORRENTE 10A, TENSÃO 250V, (10A-250V), INCLUSIVE FORNECIMENTO E INSTALAÇÃO, EXCLUSIVE PLACA E SUPORTE</v>
          </cell>
          <cell r="C15" t="str">
            <v>UN</v>
          </cell>
          <cell r="D15">
            <v>11.28</v>
          </cell>
        </row>
        <row r="16">
          <cell r="A16" t="str">
            <v>ED-5616</v>
          </cell>
          <cell r="B16" t="str">
            <v>MÓDULO INTERRUPTOR PARALELO, CORRENTE 10A, TENSÃO 250V, (10A-250V), INCLUSIVE FORNECIMENTO E INSTALAÇÃO, EXCLUSIVE PLACA E SUPORTE</v>
          </cell>
          <cell r="C16" t="str">
            <v>UN</v>
          </cell>
          <cell r="D16">
            <v>12.55</v>
          </cell>
        </row>
        <row r="17">
          <cell r="A17" t="str">
            <v>ED-5617</v>
          </cell>
          <cell r="B17" t="str">
            <v>MÓDULO PULSADOR CAMPAINHA, CORRENTE 10A, TENSÃO 250V, (10A-250V), INCLUSIVE FORNECIMENTO E INSTALAÇÃO, EXCLUSIVE PLACA E SUPORTE</v>
          </cell>
          <cell r="C17" t="str">
            <v>UN</v>
          </cell>
          <cell r="D17">
            <v>12.08</v>
          </cell>
        </row>
        <row r="18">
          <cell r="A18" t="str">
            <v>ED-5618</v>
          </cell>
          <cell r="B18" t="str">
            <v>PLACA 4"X2" CEGA, INCLUSIVE FORNECIMENTO E INSTALAÇÃO, EXCLUSIVE SUPORTE</v>
          </cell>
          <cell r="C18" t="str">
            <v>UN</v>
          </cell>
          <cell r="D18">
            <v>3.64</v>
          </cell>
        </row>
        <row r="19">
          <cell r="A19" t="str">
            <v>ED-5619</v>
          </cell>
          <cell r="B19" t="str">
            <v>PLACA 4"X4" CEGA, INCLUSIVE FORNECIMENTO E INSTALAÇÃO, EXCLUSIVE SUPORTE</v>
          </cell>
          <cell r="C19" t="str">
            <v>UN</v>
          </cell>
          <cell r="D19">
            <v>5.79</v>
          </cell>
        </row>
        <row r="20">
          <cell r="A20" t="str">
            <v>ED-5620</v>
          </cell>
          <cell r="B20" t="str">
            <v>PLACA 4"X2" PARA UM (1) MÓDULO, INCLUSIVE FORNECIMENTO E INSTALAÇÃO, EXCLUSIVE SUPORTE E MÓDULO</v>
          </cell>
          <cell r="C20" t="str">
            <v>UN</v>
          </cell>
          <cell r="D20">
            <v>3.82</v>
          </cell>
        </row>
        <row r="21">
          <cell r="A21" t="str">
            <v>ED-5621</v>
          </cell>
          <cell r="B21" t="str">
            <v>PLACA 4"X2" PARA DOIS (2) MÓDULOS, INCLUSIVE FORNECIMENTO E INSTALAÇÃO, EXCLUSIVE SUPORTE E MÓDULO</v>
          </cell>
          <cell r="C21" t="str">
            <v>UN</v>
          </cell>
          <cell r="D21">
            <v>4.22</v>
          </cell>
        </row>
        <row r="22">
          <cell r="A22" t="str">
            <v>ED-5622</v>
          </cell>
          <cell r="B22" t="str">
            <v>PLACA 4"X2" PARA TRÊS (3) MÓDULOS, INCLUSIVE FORNECIMENTO E INSTALAÇÃO, EXCLUSIVE SUPORTE E MÓDULO</v>
          </cell>
          <cell r="C22" t="str">
            <v>UN</v>
          </cell>
          <cell r="D22">
            <v>4.59</v>
          </cell>
        </row>
        <row r="23">
          <cell r="A23" t="str">
            <v>ED-5623</v>
          </cell>
          <cell r="B23" t="str">
            <v>PLACA 4"X4" PARA DOIS (2) MÓDULOS, INCLUSIVE FORNECIMENTO E INSTALAÇÃO, EXCLUSIVE SUPORTE E MÓDULO</v>
          </cell>
          <cell r="C23" t="str">
            <v>UN</v>
          </cell>
          <cell r="D23">
            <v>5.59</v>
          </cell>
        </row>
        <row r="24">
          <cell r="A24" t="str">
            <v>ED-5624</v>
          </cell>
          <cell r="B24" t="str">
            <v>PLACA 4"X4" PARA QUATRO (4) MÓDULOS, INCLUSIVE FORNECIMENTO E INSTALAÇÃO, EXCLUSIVE SUPORTE E MÓDULO</v>
          </cell>
          <cell r="C24" t="str">
            <v>UN</v>
          </cell>
          <cell r="D24">
            <v>5.84</v>
          </cell>
        </row>
        <row r="25">
          <cell r="A25" t="str">
            <v>ED-5625</v>
          </cell>
          <cell r="B25" t="str">
            <v>PLACA 4"X4" PARA SEIS (6) MÓDULOS, INCLUSIVE FORNECIMENTO E INSTALAÇÃO, EXCLUSIVE SUPORTE E MÓDULO</v>
          </cell>
          <cell r="C25" t="str">
            <v>UN</v>
          </cell>
          <cell r="D25">
            <v>5.99</v>
          </cell>
        </row>
        <row r="26">
          <cell r="A26" t="str">
            <v>ED-5626</v>
          </cell>
          <cell r="B26" t="str">
            <v>MÓDULO TOMADA PADRÃO, TRÊS (3) POLOS, CORRENTE 10A, TENSÃO 250V, (2P+T/10A-250V), INCLUSIVE FORNECIMENTO E INSTALAÇÃO, EXCLUSIVE PLACA E SUPORTE</v>
          </cell>
          <cell r="C26" t="str">
            <v>UN</v>
          </cell>
          <cell r="D26">
            <v>12.54</v>
          </cell>
        </row>
        <row r="27">
          <cell r="A27" t="str">
            <v>ED-5627</v>
          </cell>
          <cell r="B27" t="str">
            <v>MÓDULO TOMADA PADRÃO, TRÊS (3) POLOS, CORRENTE 20A, TENSÃO 250V, (2P+T/20A-250V), INCLUSIVE FORNECIMENTO E INSTALAÇÃO, EXCLUSIVE PLACA E SUPORTE</v>
          </cell>
          <cell r="C27" t="str">
            <v>UN</v>
          </cell>
          <cell r="D27">
            <v>13.6</v>
          </cell>
        </row>
        <row r="28">
          <cell r="A28" t="str">
            <v>ED-5628</v>
          </cell>
          <cell r="B28" t="str">
            <v>MÓDULO TOMADA USB (CONECTOR USB TIPO A), CORRENTE 1A, TENSÃO 5V, (1A-5V), INCLUSIVE FORNECIMENTO E INSTALAÇÃO, EXCLUSIVE PLACA E SUPORTE</v>
          </cell>
          <cell r="C28" t="str">
            <v>UN</v>
          </cell>
          <cell r="D28">
            <v>44.79</v>
          </cell>
        </row>
        <row r="29">
          <cell r="A29" t="str">
            <v>ED-5629</v>
          </cell>
          <cell r="B29" t="str">
            <v>MÓDULO PARA TELEFONE (CONECTOR RJ11), INCLUSIVE FORNECIMENTO E INSTALAÇÃO, EXCLUSIVE PLACA E SUPORTE</v>
          </cell>
          <cell r="C29" t="str">
            <v>UN</v>
          </cell>
          <cell r="D29">
            <v>15.43</v>
          </cell>
        </row>
        <row r="30">
          <cell r="A30" t="str">
            <v>ED-5630</v>
          </cell>
          <cell r="B30" t="str">
            <v>MÓDULO PARA REDE (CONECTOR RJ45 CAT.5E), INCLUSIVE FORNECIMENTO E INSTALAÇÃO, EXCLUSIVE PLACA E SUPORTE</v>
          </cell>
          <cell r="C30" t="str">
            <v>UN</v>
          </cell>
          <cell r="D30">
            <v>25.3</v>
          </cell>
        </row>
        <row r="31">
          <cell r="A31" t="str">
            <v>ED-5631</v>
          </cell>
          <cell r="B31" t="str">
            <v>MÓDULO PARA REDE (CONECTOR RJ45 CAT.6E), INCLUSIVE FORNECIMENTO E INSTALAÇÃO, EXCLUSIVE PLACA E SUPORTE</v>
          </cell>
          <cell r="C31" t="str">
            <v>UN</v>
          </cell>
          <cell r="D31">
            <v>25.74</v>
          </cell>
        </row>
        <row r="32">
          <cell r="A32" t="str">
            <v>ED-5632</v>
          </cell>
          <cell r="B32" t="str">
            <v>MÓDULO PARA ANTENA (CONECTOR COAXIAL) PARA CABO COAXIAL DE 75 OHMS, INCLUSIVE FORNECIMENTO E INSTALAÇÃO, EXCLUSIVE PLACA E SUPORTE</v>
          </cell>
          <cell r="C32" t="str">
            <v>UN</v>
          </cell>
          <cell r="D32">
            <v>15.46</v>
          </cell>
        </row>
        <row r="33">
          <cell r="A33" t="str">
            <v>ED-5633</v>
          </cell>
          <cell r="B33" t="str">
            <v>MÓDULO CEGO, INCLUSIVE FORNECIMENTO E INSTALAÇÃO, EXCLUSIVE PLACA E SUPORTE</v>
          </cell>
          <cell r="C33" t="str">
            <v>UN</v>
          </cell>
          <cell r="D33">
            <v>1.32</v>
          </cell>
        </row>
        <row r="34">
          <cell r="A34" t="str">
            <v>ED-5634</v>
          </cell>
          <cell r="B34" t="str">
            <v>MÓDULO COM FURO PARA SAÍDA DE FIO Ø 10MM, INCLUSIVE FORNECIMENTO E INSTALAÇÃO, EXCLUSIVE PLACA E SUPORTE</v>
          </cell>
          <cell r="C34" t="str">
            <v>UN</v>
          </cell>
          <cell r="D34">
            <v>1.55</v>
          </cell>
        </row>
        <row r="35">
          <cell r="A35" t="str">
            <v>ED-7066</v>
          </cell>
          <cell r="B35" t="str">
            <v>FORNECIMENTO DE VISOR 30X20 CM DE VIDRO EM CRISTAL INCOLOR FIXO E=4 MM COM MOLDURA DE MADEIRA, INSTALADO EM PORTA DE MADEIRA</v>
          </cell>
          <cell r="C35" t="str">
            <v>UN</v>
          </cell>
          <cell r="D35">
            <v>88.52</v>
          </cell>
        </row>
        <row r="36">
          <cell r="A36" t="str">
            <v>ED-7248</v>
          </cell>
          <cell r="B36" t="str">
            <v>ELETRODUTO FLEXÍVEL, EM AÇO GALVANIZADO, REVESTIDO EXTERNAMENTE COM PVC PRETO (3/4"), INCLUSIVE CONEXÕES, SUPORTES E FIXAÇÃO</v>
          </cell>
          <cell r="C36" t="str">
            <v>M</v>
          </cell>
          <cell r="D36">
            <v>14.02</v>
          </cell>
        </row>
        <row r="37">
          <cell r="A37" t="str">
            <v>ED-7249</v>
          </cell>
          <cell r="B37" t="str">
            <v>ELETRODUTO FLEXÍVEL, EM AÇO GALVANIZADO, REVESTIDO EXTERNAMENTE COM PVC PRETO (1"), INCLUSIVE CONEXÕES, SUPORTES E FIXAÇÃO</v>
          </cell>
          <cell r="C37" t="str">
            <v>M</v>
          </cell>
          <cell r="D37">
            <v>16.96</v>
          </cell>
        </row>
        <row r="38">
          <cell r="A38" t="str">
            <v>ED-7250</v>
          </cell>
          <cell r="B38" t="str">
            <v>ELETRODUTO FLEXÍVEL, EM AÇO GALVANIZADO, REVESTIDO EXTERNAMENTE COM PVC PRETO (1.1/4"), INCLUSIVE CONEXÕES, SUPORTES E FIXAÇÃO</v>
          </cell>
          <cell r="C38" t="str">
            <v>M</v>
          </cell>
          <cell r="D38">
            <v>21.8</v>
          </cell>
        </row>
        <row r="39">
          <cell r="A39" t="str">
            <v>ED-7251</v>
          </cell>
          <cell r="B39" t="str">
            <v>ELETRODUTO FLEXÍVEL, EM AÇO GALVANIZADO, REVESTIDO EXTERNAMENTE COM PVC PRETO (1.1/2"), INCLUSIVE CONEXÕES, SUPORTES E FIXAÇÃO</v>
          </cell>
          <cell r="C39" t="str">
            <v>M</v>
          </cell>
          <cell r="D39">
            <v>30.27</v>
          </cell>
        </row>
        <row r="40">
          <cell r="A40" t="str">
            <v>ED-7252</v>
          </cell>
          <cell r="B40" t="str">
            <v>ELETRODUTO FLEXÍVEL, EM AÇO GALVANIZADO, REVESTIDO EXTERNAMENTE COM PVC PRETO (2"), INCLUSIVE CONEXÕES, SUPORTES E FIXAÇÃO</v>
          </cell>
          <cell r="C40" t="str">
            <v>M</v>
          </cell>
          <cell r="D40">
            <v>38.86</v>
          </cell>
        </row>
        <row r="41">
          <cell r="A41" t="str">
            <v>ED-7253</v>
          </cell>
          <cell r="B41" t="str">
            <v>ELETRODUTO FLEXÍVEL, EM AÇO GALVANIZADO, REVESTIDO EXTERNAMENTE COM PVC PRETO (2.1/2"), INCLUSIVE CONEXÕES, SUPORTES E FIXAÇÃO</v>
          </cell>
          <cell r="C41" t="str">
            <v>M</v>
          </cell>
          <cell r="D41">
            <v>64.849999999999994</v>
          </cell>
        </row>
        <row r="42">
          <cell r="A42" t="str">
            <v>ED-7576</v>
          </cell>
          <cell r="B42" t="str">
            <v>FORNECIMENTO E ASSENTAMENTO DE PORTA EM ALUMÍNIO, TIPO VENEZIANA, DE ABRIR, ACABAMENTO ANODIZADO NATURAL, INCLUSIVE FECHADURA E MARCO</v>
          </cell>
          <cell r="C42" t="str">
            <v>M2</v>
          </cell>
          <cell r="D42">
            <v>659.08</v>
          </cell>
        </row>
        <row r="43">
          <cell r="A43" t="str">
            <v>ED-7607</v>
          </cell>
          <cell r="B43" t="str">
            <v>RASTELEIRO COM ENCARGOS COMPLEMENTARES</v>
          </cell>
          <cell r="C43" t="str">
            <v>HORA</v>
          </cell>
          <cell r="D43">
            <v>15.93</v>
          </cell>
        </row>
        <row r="44">
          <cell r="A44" t="str">
            <v>ED-7623</v>
          </cell>
          <cell r="B44" t="str">
            <v>EXECUÇÃO E APLICAÇÃO DE CONCRETO BETUMINOSO USINADO A QUENTE (CBUQ), MASSA COMERCIAL, INCLUINDO FORNECIMENTO E TRANSPORTE DOS AGREGADOS E MATERIAL BETUMINOSO, EXCLUSIVE TRANSPORTE DA MASSA ASFÁLTICA ATÉ A PISTA</v>
          </cell>
          <cell r="C44" t="str">
            <v>M3</v>
          </cell>
          <cell r="D44">
            <v>1564.87</v>
          </cell>
        </row>
        <row r="45">
          <cell r="A45" t="str">
            <v>ED-7624</v>
          </cell>
          <cell r="B45" t="str">
            <v>EXECUÇÃO E APLICAÇÃO DE CONCRETO ASFÁLTICO PRE-MISTURADO À FRIO (PMF), EM BETONEIRA, INCLUINDO FORNECIMENTO E TRANSPORTE DOS AGREGADOS E MATERIAL BETUMINOSO, INCLUSIVE TRANSPORTE DA MASSA ASFÁLTICA ATÉ A PISTA</v>
          </cell>
          <cell r="C45" t="str">
            <v>M3</v>
          </cell>
          <cell r="D45">
            <v>906.12</v>
          </cell>
        </row>
        <row r="46">
          <cell r="A46" t="str">
            <v>ED-7830</v>
          </cell>
          <cell r="B46" t="str">
            <v>SERRALHEIRO COM ENCARGOS COMPLEMENTARES</v>
          </cell>
          <cell r="C46" t="str">
            <v>HORA</v>
          </cell>
          <cell r="D46">
            <v>22.24</v>
          </cell>
        </row>
        <row r="47">
          <cell r="A47" t="str">
            <v>ED-8003</v>
          </cell>
          <cell r="B47" t="str">
            <v>COSTURA DE TRINCA COM GRAMPO, BARRA DE AÇO CA-60 Ø4,2MM, COMPRIMENTO TOTAL 40CM, ESPAÇAMENTO DE 20CM, INCLUSIVE CORTE, DOBRA E ARGAMASSA, TRAÇO 1:4 (CIMENTO E AREIA), PREPARO MECÂNICO</v>
          </cell>
          <cell r="C47" t="str">
            <v>M</v>
          </cell>
          <cell r="D47">
            <v>19.2</v>
          </cell>
        </row>
        <row r="48">
          <cell r="A48" t="str">
            <v>ED-8004</v>
          </cell>
          <cell r="B48" t="str">
            <v>COSTURA DE TRINCA COM GRAMPO, BARRA DE AÇO CA-60 Ø4,2MM, COMPRIMENTO TOTAL 40CM, ESPAÇAMENTO DE 15CM, INCLUSIVE CORTE, DOBRA E ARGAMASSA, TRAÇO 1:4 (CIMENTO E AREIA), PREPARO MECÂNICO</v>
          </cell>
          <cell r="C48" t="str">
            <v>M</v>
          </cell>
          <cell r="D48">
            <v>23.5</v>
          </cell>
        </row>
        <row r="49">
          <cell r="A49" t="str">
            <v>ED-8005</v>
          </cell>
          <cell r="B49" t="str">
            <v>COSTURA DE TRINCA COM GRAMPO, BARRA DE AÇO CA-60 Ø4,2MM, COMPRIMENTO TOTAL 40CM, ESPAÇAMENTO DE 10CM, INCLUSIVE CORTE, DOBRA E ARGAMASSA, TRAÇO 1:4 (CIMENTO E AREIA), PREPARO MECÂNICO</v>
          </cell>
          <cell r="C49" t="str">
            <v>M</v>
          </cell>
          <cell r="D49">
            <v>35.26</v>
          </cell>
        </row>
        <row r="50">
          <cell r="A50" t="str">
            <v>ED-8143</v>
          </cell>
          <cell r="B50" t="str">
            <v>RASTELAMENTO DE ÁREA COM AFASTAMENTO DE ATÉ 20 M</v>
          </cell>
          <cell r="C50" t="str">
            <v>M2</v>
          </cell>
          <cell r="D50">
            <v>1.29</v>
          </cell>
        </row>
        <row r="51">
          <cell r="A51" t="str">
            <v>ED-8145</v>
          </cell>
          <cell r="B51" t="str">
            <v>JUNTA DE DILATAÇÃO COM ISOPOR 20 MM, EXCLUSIVE SELANTE</v>
          </cell>
          <cell r="C51" t="str">
            <v>M2</v>
          </cell>
          <cell r="D51">
            <v>7.51</v>
          </cell>
        </row>
        <row r="52">
          <cell r="A52" t="str">
            <v>ED-8346</v>
          </cell>
          <cell r="B52" t="str">
            <v>ENCUNHAMENTO DE ALVENARIA DE VEDAÇÃO COM ARGAMASSA, INCLUSIVE ADITIVO EXPANSOR PARA ENCUNHAMENTO</v>
          </cell>
          <cell r="C52" t="str">
            <v>M</v>
          </cell>
          <cell r="D52">
            <v>5.44</v>
          </cell>
        </row>
        <row r="53">
          <cell r="A53" t="str">
            <v>ED-8398</v>
          </cell>
          <cell r="B53" t="str">
            <v>FORMA E DESFORMA DE COMPENSADO PLASTIFICADO, ESP. 12MM, REAPROVEITAMENTO (3X), EXCLUSIVE ESCORAMENTO</v>
          </cell>
          <cell r="C53" t="str">
            <v>M2</v>
          </cell>
          <cell r="D53">
            <v>72.94</v>
          </cell>
        </row>
        <row r="54">
          <cell r="A54" t="str">
            <v>ED-8457</v>
          </cell>
          <cell r="B54" t="str">
            <v>FORMA E DESFORMA DE MADEIRA PARA ESTRUTURA EM CURVA COM TÁBUA, SARRAFO E COMPENSADO RESINADO NAVAL, ESP. 6MM, REAPROVEITAMENTO (3X), EXCLUSIVE ESCORAMENTO</v>
          </cell>
          <cell r="C54" t="str">
            <v>M2</v>
          </cell>
          <cell r="D54">
            <v>97.25</v>
          </cell>
        </row>
        <row r="55">
          <cell r="A55" t="str">
            <v>ED-8458</v>
          </cell>
          <cell r="B55" t="str">
            <v>FORMA E DESFORMA DE MADEIRA PARA ESTRUTURA EM CURVA COM TÁBUA, SARRAFO E COMPENSADO RESINADO NAVAL, ESP. 6MM, REAPROVEITAMENTO (5X), EXCLUSIVE ESCORAMENTO</v>
          </cell>
          <cell r="C55" t="str">
            <v>M2</v>
          </cell>
          <cell r="D55">
            <v>79.11</v>
          </cell>
        </row>
        <row r="56">
          <cell r="A56" t="str">
            <v>ED-8471</v>
          </cell>
          <cell r="B56" t="str">
            <v>FORMA E DESFORMA DE TÁBUA E SARRAFO, REAPROVEITAMENTO (5X), EXCLUSIVE ESCORAMENTO</v>
          </cell>
          <cell r="C56" t="str">
            <v>M2</v>
          </cell>
          <cell r="D56">
            <v>43.3</v>
          </cell>
        </row>
        <row r="57">
          <cell r="A57" t="str">
            <v>ED-8485</v>
          </cell>
          <cell r="B57" t="str">
            <v>CONCRETO NÃO ESTRUTURAL, PREPARADO EM OBRA COM BETONEIRA, CONTROLE "A", COM FCK 15 MPA, BRITA Nº (1 E 2), CONSISTÊNCIA PARA VIBRAÇÃO (FABRICAÇÃO)</v>
          </cell>
          <cell r="C57" t="str">
            <v>M3</v>
          </cell>
          <cell r="D57">
            <v>427.15</v>
          </cell>
        </row>
        <row r="58">
          <cell r="A58" t="str">
            <v>ED-8486</v>
          </cell>
          <cell r="B58" t="str">
            <v>CONCRETO ESTRUTURAL, PREPARADO EM OBRA COM BETONEIRA, CONTROLE "A", COM FCK 20 MPA, BRITA Nº (1 E 2), CONSISTÊNCIA PARA VIBRAÇÃO (FABRICAÇÃO)</v>
          </cell>
          <cell r="C58" t="str">
            <v>M3</v>
          </cell>
          <cell r="D58">
            <v>450.35</v>
          </cell>
        </row>
        <row r="59">
          <cell r="A59" t="str">
            <v>ED-8487</v>
          </cell>
          <cell r="B59" t="str">
            <v>CONCRETO ESTRUTURAL, PREPARADO EM OBRA COM BETONEIRA, CONTROLE "A", COM FCK 25 MPA, BRITA Nº (1 E 2), CONSISTÊNCIA PARA VIBRAÇÃO (FABRICAÇÃO)</v>
          </cell>
          <cell r="C59" t="str">
            <v>M3</v>
          </cell>
          <cell r="D59">
            <v>476.15</v>
          </cell>
        </row>
        <row r="60">
          <cell r="A60" t="str">
            <v>ED-8493</v>
          </cell>
          <cell r="B60" t="str">
            <v>CONCRETO NÃO ESTRUTURAL, PREPARADO EM OBRA COM BETONEIRA, CONTROLE "A", COM FCK 15 MPA, BRITA Nº (1), CONSISTÊNCIA PARA VIBRAÇÃO (FABRICAÇÃO)</v>
          </cell>
          <cell r="C60" t="str">
            <v>M3</v>
          </cell>
          <cell r="D60">
            <v>432.43</v>
          </cell>
        </row>
        <row r="61">
          <cell r="A61" t="str">
            <v>ED-8494</v>
          </cell>
          <cell r="B61" t="str">
            <v>CONCRETO ESTRUTURAL, PREPARADO EM OBRA COM BETONEIRA, CONTROLE "A", COM FCK 20 MPA, BRITA Nº (1), CONSISTÊNCIA PARA VIBRAÇÃO (FABRICAÇÃO)</v>
          </cell>
          <cell r="C61" t="str">
            <v>M3</v>
          </cell>
          <cell r="D61">
            <v>409.45</v>
          </cell>
        </row>
        <row r="62">
          <cell r="A62" t="str">
            <v>ED-8495</v>
          </cell>
          <cell r="B62" t="str">
            <v>CONCRETO ESTRUTURAL, PREPARADO EM OBRA COM BETONEIRA, CONTROLE "A", COM FCK 25 MPA, BRITA Nº (1), CONSISTÊNCIA PARA VIBRAÇÃO (FABRICAÇÃO)</v>
          </cell>
          <cell r="C62" t="str">
            <v>M3</v>
          </cell>
          <cell r="D62">
            <v>438.08</v>
          </cell>
        </row>
        <row r="63">
          <cell r="A63" t="str">
            <v>ED-8496</v>
          </cell>
          <cell r="B63" t="str">
            <v>CONCRETO ESTRUTURAL, PREPARADO EM OBRA COM BETONEIRA, CONTROLE "A", COM FCK 30 MPA, BRITA Nº (1), CONSISTÊNCIA PARA VIBRAÇÃO (FABRICAÇÃO)</v>
          </cell>
          <cell r="C63" t="str">
            <v>M3</v>
          </cell>
          <cell r="D63">
            <v>470.6</v>
          </cell>
        </row>
        <row r="64">
          <cell r="A64" t="str">
            <v>ED-8497</v>
          </cell>
          <cell r="B64" t="str">
            <v>CONCRETO ESTRUTURAL, PREPARADO EM OBRA COM BETONEIRA, CONTROLE "A", COM FCK 35 MPA, BRITA Nº (1), CONSISTÊNCIA PARA VIBRAÇÃO (FABRICAÇÃO)</v>
          </cell>
          <cell r="C64" t="str">
            <v>M3</v>
          </cell>
          <cell r="D64">
            <v>508.74</v>
          </cell>
        </row>
        <row r="65">
          <cell r="A65" t="str">
            <v>ED-8498</v>
          </cell>
          <cell r="B65" t="str">
            <v>CONCRETO ESTRUTURAL, PREPARADO EM OBRA COM BETONEIRA, CONTROLE "A", COM FCK 40 MPA, BRITA Nº (1), CONSISTÊNCIA PARA VIBRAÇÃO (FABRICAÇÃO)</v>
          </cell>
          <cell r="C65" t="str">
            <v>M3</v>
          </cell>
          <cell r="D65">
            <v>583.83000000000004</v>
          </cell>
        </row>
        <row r="66">
          <cell r="A66" t="str">
            <v>ED-8501</v>
          </cell>
          <cell r="B66" t="str">
            <v>OPERADOR DE BETONEIRA ESTACIONÁRIA COM ENCARGOS COMPLEMENTARES</v>
          </cell>
          <cell r="C66" t="str">
            <v>HORA</v>
          </cell>
          <cell r="D66">
            <v>17.239999999999998</v>
          </cell>
        </row>
        <row r="67">
          <cell r="A67" t="str">
            <v>ED-8503</v>
          </cell>
          <cell r="B67" t="str">
            <v>LANÇAMENTO DE CONCRETO EM FUNDAÇÃO, INCLUSIVE TRANSPORTE ATÉ O LOCAL DE APLICAÇÃO, EXCLUSIVE APLICAÇÃO</v>
          </cell>
          <cell r="C67" t="str">
            <v>M3</v>
          </cell>
          <cell r="D67">
            <v>57.39</v>
          </cell>
        </row>
        <row r="68">
          <cell r="A68" t="str">
            <v>ED-8504</v>
          </cell>
          <cell r="B68" t="str">
            <v>LANÇAMENTO DE CONCRETO EM ESTRUTURA, INCLUSIVE TRANSPORTE ATÉ O LOCAL DE APLICAÇÃO, EXCLUSIVE APLICAÇÃO</v>
          </cell>
          <cell r="C68" t="str">
            <v>M3</v>
          </cell>
          <cell r="D68">
            <v>73.040000000000006</v>
          </cell>
        </row>
        <row r="69">
          <cell r="A69" t="str">
            <v>ED-8505</v>
          </cell>
          <cell r="B69" t="str">
            <v>APLICAÇÃO DE CONCRETO EM FUNDAÇÃO, INCLUSIVE ESPALHAMENTO, ADENSAMENTO E ACABAMENTO</v>
          </cell>
          <cell r="C69" t="str">
            <v>M3</v>
          </cell>
          <cell r="D69">
            <v>22.93</v>
          </cell>
        </row>
        <row r="70">
          <cell r="A70" t="str">
            <v>ED-8506</v>
          </cell>
          <cell r="B70" t="str">
            <v>APLICAÇÃO DE CONCRETO EM ESTRUTURA, INCLUSIVE ESPALHAMENTO, ADENSAMENTO E ACABAMENTO</v>
          </cell>
          <cell r="C70" t="str">
            <v>M3</v>
          </cell>
          <cell r="D70">
            <v>34.4</v>
          </cell>
        </row>
        <row r="71">
          <cell r="A71" t="str">
            <v>ED-8560</v>
          </cell>
          <cell r="B71" t="str">
            <v>FORMA PARA VIGA-CINTA/BLOCO COM CHAPA DE COMPENSADO PLASTIFICADO, ESP. 12MM (FABRICAÇÃO)</v>
          </cell>
          <cell r="C71" t="str">
            <v>M2</v>
          </cell>
          <cell r="D71">
            <v>135.03</v>
          </cell>
        </row>
        <row r="72">
          <cell r="A72" t="str">
            <v>ED-8561</v>
          </cell>
          <cell r="B72" t="str">
            <v>FORMA PARA VIGA-CINTA/BLOCO COM CHAPA DE COMPENSADO PLASTIFICADO, ESP. 12MM (MONTAGEM)</v>
          </cell>
          <cell r="C72" t="str">
            <v>M2</v>
          </cell>
          <cell r="D72">
            <v>16.72</v>
          </cell>
        </row>
        <row r="73">
          <cell r="A73" t="str">
            <v>ED-8562</v>
          </cell>
          <cell r="B73" t="str">
            <v>FORMA PARA VIGA-CINTA/BLOCO COM CHAPA DE COMPENSADO PLASTIFICADO, ESP. 12MM (DESMONTAGEM)</v>
          </cell>
          <cell r="C73" t="str">
            <v>M2</v>
          </cell>
          <cell r="D73">
            <v>6.08</v>
          </cell>
        </row>
        <row r="74">
          <cell r="A74" t="str">
            <v>ED-8563</v>
          </cell>
          <cell r="B74" t="str">
            <v>FORMA PARA VIGA-CINTA/BLOCO DE MADEIRA COM TÁBUA E SARRAFO (FABRICAÇÃO)</v>
          </cell>
          <cell r="C74" t="str">
            <v>M2</v>
          </cell>
          <cell r="D74">
            <v>86.67</v>
          </cell>
        </row>
        <row r="75">
          <cell r="A75" t="str">
            <v>ED-8564</v>
          </cell>
          <cell r="B75" t="str">
            <v>FORMA PARA VIGA-CINTA/BLOCO DE MADEIRA COM TÁBUA E SARRAFO (MONTAGEM)</v>
          </cell>
          <cell r="C75" t="str">
            <v>M2</v>
          </cell>
          <cell r="D75">
            <v>21.57</v>
          </cell>
        </row>
        <row r="76">
          <cell r="A76" t="str">
            <v>ED-8565</v>
          </cell>
          <cell r="B76" t="str">
            <v>FORMA PARA VIGA-CINTA/BLOCO DE MADEIRA COM TÁBUA E SARRAFO (DESMONTAGEM)</v>
          </cell>
          <cell r="C76" t="str">
            <v>M2</v>
          </cell>
          <cell r="D76">
            <v>6.71</v>
          </cell>
        </row>
        <row r="77">
          <cell r="A77" t="str">
            <v>ED-8567</v>
          </cell>
          <cell r="B77" t="str">
            <v>FORMA PARA VIGA-CINTA/BLOCO COM CHAPA DE COMPENSADO RESINADO, ESP. 12MM (FABRICAÇÃO)</v>
          </cell>
          <cell r="C77" t="str">
            <v>M2</v>
          </cell>
          <cell r="D77">
            <v>108.86</v>
          </cell>
        </row>
        <row r="78">
          <cell r="A78" t="str">
            <v>ED-8568</v>
          </cell>
          <cell r="B78" t="str">
            <v>FORMA PARA VIGA-CINTA/BLOCO COM CHAPA DE COMPENSADO RESINADO, ESP. 12MM (MONTAGEM)</v>
          </cell>
          <cell r="C78" t="str">
            <v>M2</v>
          </cell>
          <cell r="D78">
            <v>16.72</v>
          </cell>
        </row>
        <row r="79">
          <cell r="A79" t="str">
            <v>ED-8569</v>
          </cell>
          <cell r="B79" t="str">
            <v>FORMA PARA VIGA-CINTA/BLOCO COM CHAPA DE COMPENSADO RESINADO, ESP. 12MM (DESMONTAGEM)</v>
          </cell>
          <cell r="C79" t="str">
            <v>M2</v>
          </cell>
          <cell r="D79">
            <v>6.08</v>
          </cell>
        </row>
        <row r="80">
          <cell r="A80" t="str">
            <v>ED-8571</v>
          </cell>
          <cell r="B80" t="str">
            <v>FORMA E DESFORMA DE COMPENSADO PLASTIFICADO, ESP. 12MM, REAPROVEITAMENTO (3X) (FUNDAÇÃO)</v>
          </cell>
          <cell r="C80" t="str">
            <v>M2</v>
          </cell>
          <cell r="D80">
            <v>67.8</v>
          </cell>
        </row>
        <row r="81">
          <cell r="A81" t="str">
            <v>ED-8845</v>
          </cell>
          <cell r="B81" t="str">
            <v>FORNECIMENTO E ASSENTAMENTO DE TUBO PVC RÍGIDO, VENTILAÇÃO, PBV - SÉRIE NORMAL, DN 50 MM (2"), INCLUSIVE CONEXÕES</v>
          </cell>
          <cell r="C81" t="str">
            <v>M</v>
          </cell>
          <cell r="D81">
            <v>22.56</v>
          </cell>
        </row>
        <row r="82">
          <cell r="A82" t="str">
            <v>ED-8846</v>
          </cell>
          <cell r="B82" t="str">
            <v>FORNECIMENTO E ASSENTAMENTO DE TUBO PVC RÍGIDO, VENTILAÇÃO, PBV - SÉRIE NORMAL, DN 75 MM (3"), INCLUSIVE CONEXÕES</v>
          </cell>
          <cell r="C82" t="str">
            <v>M</v>
          </cell>
          <cell r="D82">
            <v>31.65</v>
          </cell>
        </row>
        <row r="83">
          <cell r="A83" t="str">
            <v>ED-8847</v>
          </cell>
          <cell r="B83" t="str">
            <v>FORNECIMENTO E ASSENTAMENTO DE TUBO PVC RÍGIDO, VENTILAÇÃO, PBV - SÉRIE NORMAL, DN 100 MM (4"), INCLUSIVE CONEXÕES</v>
          </cell>
          <cell r="C83" t="str">
            <v>M</v>
          </cell>
          <cell r="D83">
            <v>32.049999999999997</v>
          </cell>
        </row>
        <row r="84">
          <cell r="A84" t="str">
            <v>ED-9013</v>
          </cell>
          <cell r="B84" t="str">
            <v>PINTURA COM TEXTURA ACRÍLICA COM DESEMPENADEIRA DE AÇO, EXCLUSIVE SELADOR ACRÍLICO/FUNDO PREPARADOR</v>
          </cell>
          <cell r="C84" t="str">
            <v>M2</v>
          </cell>
          <cell r="D84">
            <v>21.63</v>
          </cell>
        </row>
        <row r="85">
          <cell r="A85" t="str">
            <v>ED-9026</v>
          </cell>
          <cell r="B85" t="str">
            <v>PINTURA COM VERNIZ SINTÉTICO MARÍTIMO EM BATE MACA DE MADEIRA SEM CORRIMÃO, COM LARGURA DE 15CM E ESP. 2CM, DUAS (2) DEMÃOS, ACABAMENTO TIPO FOSCO</v>
          </cell>
          <cell r="C85" t="str">
            <v>M</v>
          </cell>
          <cell r="D85">
            <v>7.38</v>
          </cell>
        </row>
        <row r="86">
          <cell r="A86" t="str">
            <v>ED-9052</v>
          </cell>
          <cell r="B86" t="str">
            <v>FORNECIMENTO DE CONCRETO ESTRUTURAL, USINADO BOMBEADO, AUTO-ADENSÁVEL, COM FCK 20 MPA, INCLUSIVE LANÇAMENTO E ACABAMENTO</v>
          </cell>
          <cell r="C86" t="str">
            <v>M3</v>
          </cell>
          <cell r="D86">
            <v>629.83000000000004</v>
          </cell>
        </row>
        <row r="87">
          <cell r="A87" t="str">
            <v>ED-9053</v>
          </cell>
          <cell r="B87" t="str">
            <v>FORNECIMENTO DE CONCRETO ESTRUTURAL, USINADO BOMBEADO, AUTO-ADENSÁVEL, COM FCK 25 MPA, INCLUSIVE LANÇAMENTO E ACABAMENTO</v>
          </cell>
          <cell r="C87" t="str">
            <v>M3</v>
          </cell>
          <cell r="D87">
            <v>636.30999999999995</v>
          </cell>
        </row>
        <row r="88">
          <cell r="A88" t="str">
            <v>ED-9054</v>
          </cell>
          <cell r="B88" t="str">
            <v>FORNECIMENTO DE CONCRETO ESTRUTURAL, USINADO BOMBEADO, AUTO-ADENSÁVEL, COM FCK 30 MPA, INCLUSIVE LANÇAMENTO E ACABAMENTO</v>
          </cell>
          <cell r="C88" t="str">
            <v>M3</v>
          </cell>
          <cell r="D88">
            <v>653.21</v>
          </cell>
        </row>
        <row r="89">
          <cell r="A89" t="str">
            <v>ED-9055</v>
          </cell>
          <cell r="B89" t="str">
            <v>FORNECIMENTO DE CONCRETO ESTRUTURAL, USINADO BOMBEADO, AUTO-ADENSÁVEL, COM FCK 35 MPA, INCLUSIVE LANÇAMENTO E ACABAMENTO</v>
          </cell>
          <cell r="C89" t="str">
            <v>M3</v>
          </cell>
          <cell r="D89">
            <v>674.65</v>
          </cell>
        </row>
        <row r="90">
          <cell r="A90" t="str">
            <v>ED-9056</v>
          </cell>
          <cell r="B90" t="str">
            <v>FORNECIMENTO DE CONCRETO ESTRUTURAL, USINADO BOMBEADO, AUTO-ADENSÁVEL, COM FCK 40 MPA, INCLUSIVE LANÇAMENTO E ACABAMENTO</v>
          </cell>
          <cell r="C90" t="str">
            <v>M3</v>
          </cell>
          <cell r="D90">
            <v>696.88</v>
          </cell>
        </row>
        <row r="91">
          <cell r="A91" t="str">
            <v>ED-9057</v>
          </cell>
          <cell r="B91" t="str">
            <v>FORNECIMENTO DE CONCRETO ESTRUTURAL, USINADO BOMBEADO, AUTO-ADENSÁVEL, COM FCK 45 MPA, INCLUSIVE LANÇAMENTO E ACABAMENTO</v>
          </cell>
          <cell r="C91" t="str">
            <v>M3</v>
          </cell>
          <cell r="D91">
            <v>719.86</v>
          </cell>
        </row>
        <row r="92">
          <cell r="A92" t="str">
            <v>ED-9058</v>
          </cell>
          <cell r="B92" t="str">
            <v>APLICAÇÃO DE CONCRETO AUTO-ADENSÁVEL EM ESTRUTURA, INCLUSIVE ESPALHAMENTO, ADENSAMENTO E ACABAMENTO</v>
          </cell>
          <cell r="C92" t="str">
            <v>M3</v>
          </cell>
          <cell r="D92">
            <v>11.98</v>
          </cell>
        </row>
        <row r="93">
          <cell r="A93" t="str">
            <v>ED-9066</v>
          </cell>
          <cell r="B93" t="str">
            <v>REVESTIMENTO DE GESSO EM TETO, ESP. 5MM, APLICAÇÃO MANUAL (SARRAFAEADO)</v>
          </cell>
          <cell r="C93" t="str">
            <v>M2</v>
          </cell>
          <cell r="D93">
            <v>22.34</v>
          </cell>
        </row>
        <row r="94">
          <cell r="A94" t="str">
            <v>ED-9071</v>
          </cell>
          <cell r="B94" t="str">
            <v>REVESTIMENTO NATADO LISO, ESP. 5MM, APLICAÇÃO COM DESEMPENADEIRA METÁLICA, PREPARO MECÂNICO</v>
          </cell>
          <cell r="C94" t="str">
            <v>M2</v>
          </cell>
          <cell r="D94">
            <v>17.170000000000002</v>
          </cell>
        </row>
        <row r="95">
          <cell r="A95" t="str">
            <v>ED-9075</v>
          </cell>
          <cell r="B95" t="str">
            <v>FORNECIMENTO DE ANDAIME METÁLICO PARA FACHADA (LOCAÇÃO), INCLUSIVE PISO METÁLICO E SAPATAS, EXCLUSIVE MONTAGEM E DESMONTAGEM</v>
          </cell>
          <cell r="C95" t="str">
            <v>M2XMÊS</v>
          </cell>
          <cell r="D95">
            <v>6.66</v>
          </cell>
        </row>
        <row r="96">
          <cell r="A96" t="str">
            <v>ED-9076</v>
          </cell>
          <cell r="B96" t="str">
            <v>FORNECIMENTO DE ANDAIME METÁLICO TUBULAR TIPO TORRE (LOCAÇÃO), INCLUSIVE RODÍZIOS, EXCLUSIVE MONTAGEM E DESMONTAGEM</v>
          </cell>
          <cell r="C96" t="str">
            <v>MXMÊS</v>
          </cell>
          <cell r="D96">
            <v>20</v>
          </cell>
        </row>
        <row r="97">
          <cell r="A97" t="str">
            <v>ED-9077</v>
          </cell>
          <cell r="B97" t="str">
            <v>MONTAGEM E DESMONTAGEM DE ANDAIME METÁLICO TUBULAR TIPO TORRE, EXCLUSIVE FORNECIMENTO DO ANDAIME</v>
          </cell>
          <cell r="C97" t="str">
            <v>M</v>
          </cell>
          <cell r="D97">
            <v>7.85</v>
          </cell>
        </row>
        <row r="98">
          <cell r="A98" t="str">
            <v>ED-9081</v>
          </cell>
          <cell r="B98" t="str">
            <v>REVESTIMENTO COM CERÂMICA APLICADO EM PAREDE, ACABAMENTO ESMALTADO, AMBIENTE INTERNO/EXTERNO, PADRÃO EXTRA, DIMENSÃO DA PEÇA ATÉ 2025 CM2, PEI III, ASSENTAMENTO COM ARGAMASSA INDUSTRIALIZADA, INCLUSIVE REJUNTAMENTO</v>
          </cell>
          <cell r="C98" t="str">
            <v>M2</v>
          </cell>
          <cell r="D98">
            <v>65.27</v>
          </cell>
        </row>
        <row r="99">
          <cell r="A99" t="str">
            <v>ED-9100</v>
          </cell>
          <cell r="B99" t="str">
            <v>ALAMBRADO PARA QUADRA ESPORTIVA, EM TELA DE ARAME GALVANIZADO COM TRAMA LOSANGULAR DE 2" (50,8MM) E FIO BWG12 (2,77MM), EXCLUSIVE PINTURA, INCLUSIVE FIXAÇÃO E FORNECIMENTO EM QUADROS DE TUBOS DE AÇO CARBONO GALVANIZADO DIÂMETRO DE 50MM (2")</v>
          </cell>
          <cell r="C99" t="str">
            <v>M2</v>
          </cell>
          <cell r="D99">
            <v>168.91</v>
          </cell>
        </row>
        <row r="100">
          <cell r="A100" t="str">
            <v>ED-9122</v>
          </cell>
          <cell r="B100" t="str">
            <v>APLICAÇÃO DE REJUNTE COM CIMENTO BRANCO PARA REVESTIMENTOS DE PAREDE/PISO COM JUNTAS DE ATÉ 3MM DE ESPESSURA</v>
          </cell>
          <cell r="C100" t="str">
            <v>M2</v>
          </cell>
          <cell r="D100">
            <v>6.46</v>
          </cell>
        </row>
        <row r="101">
          <cell r="A101" t="str">
            <v>ED-9124</v>
          </cell>
          <cell r="B101" t="str">
            <v>REVESTIMENTO EM LAMINADO MELAMÍNICO APLICADO EM PAREDE, ACABAMENTO FOSCO, ESP. 0,8MM, ASSENTAMENTO COM COLA DE CONTATO, INCLUSIVE LIXAMENTO E PREPARAÇÃO DA PAREDE PARA ASSENTAMENTO</v>
          </cell>
          <cell r="C101" t="str">
            <v>M2</v>
          </cell>
          <cell r="D101">
            <v>74.31</v>
          </cell>
        </row>
        <row r="102">
          <cell r="A102" t="str">
            <v>ED-9125</v>
          </cell>
          <cell r="B102" t="str">
            <v>REVESTIMENTO EM LAMINADO MELAMÍNICO APLICADO SOBRE SUPERFÍCIE DE MADEIRA, ACABAMENTO FOSCO, ESP. 0,8MM, ASSENTAMENTO COM COLA DE CONTATO, INCLUSIVE LIXAMENTO E PREPARAÇÃO SUPERFÍCIE PARA ASSENTAMENTO</v>
          </cell>
          <cell r="C102" t="str">
            <v>M2</v>
          </cell>
          <cell r="D102">
            <v>60.88</v>
          </cell>
        </row>
        <row r="103">
          <cell r="A103" t="str">
            <v>ED-9127</v>
          </cell>
          <cell r="B103" t="str">
            <v>PREPARAÇÃO PARA APLICAÇÃO DE LAMINADO MELAMÍNICO EM PAREDE, INCLUSIVE UMA (1) DEMÃO DE COLA DE CONTATO</v>
          </cell>
          <cell r="C103" t="str">
            <v>M2</v>
          </cell>
          <cell r="D103">
            <v>13.4</v>
          </cell>
        </row>
        <row r="104">
          <cell r="A104" t="str">
            <v>ED-9133</v>
          </cell>
          <cell r="B104" t="str">
            <v>VÁLVULA DE DESCARGA COM REGISTRO INTERNO, ACIONAMENTO DUPLO, DN 1.1/2" (50MM), INCLUSIVE ACABAMENTO DA VÁLVULA</v>
          </cell>
          <cell r="C104" t="str">
            <v>UN</v>
          </cell>
          <cell r="D104">
            <v>235.42</v>
          </cell>
        </row>
        <row r="105">
          <cell r="A105" t="str">
            <v>ED-9134</v>
          </cell>
          <cell r="B105" t="str">
            <v>BACIA SANITÁRIA (VASO) DE LOUÇA CONVENCIONAL INFANTIL, COR BRANCA, INCLUSIVE ACESSÓRIOS DE FIXAÇÃO/VEDAÇÃO, FORNECIMENTO, INSTALAÇÃO E REJUNTAMENTO, EXCLUSIVE VÁLVULA DE DESCARGA E TUBO DE LIGAÇÃO</v>
          </cell>
          <cell r="C105" t="str">
            <v>UN</v>
          </cell>
          <cell r="D105">
            <v>346.97</v>
          </cell>
        </row>
        <row r="106">
          <cell r="A106" t="str">
            <v>ED-9135</v>
          </cell>
          <cell r="B106" t="str">
            <v>TUBO DE LIGAÇÃO DE ÁGUA PARA BACIA SANITÁRIA (VASO), DN 1.1/2", COMPRIMENTO 25CM, INCLUSIVE CANOPLA, SPUD, FORNECIMENTO E INSTALAÇÃO</v>
          </cell>
          <cell r="C106" t="str">
            <v>U</v>
          </cell>
          <cell r="D106">
            <v>35.86</v>
          </cell>
        </row>
        <row r="107">
          <cell r="A107" t="str">
            <v>ED-9155</v>
          </cell>
          <cell r="B107" t="str">
            <v>TANQUE DE MÁRMORE SINTÉTICO SIMPLES, CAPACIDADE 20 LITROS, INCLUSIVE ACESSÓRIOS DE FIXAÇÃO, VÁLVULA DE ESCOAMENTO DE METAL COM ACABAMENTO CROMADO, SIFÃO DE METAL TIPO COPO COM ACABAMENTO CROMADO, FORNECIMENTO E INSTALAÇÃO, EXCLUSIVE TORNEIRA</v>
          </cell>
          <cell r="C107" t="str">
            <v>U</v>
          </cell>
          <cell r="D107">
            <v>420.35</v>
          </cell>
        </row>
        <row r="108">
          <cell r="A108" t="str">
            <v>ED-9156</v>
          </cell>
          <cell r="B108" t="str">
            <v>TANQUE DE MÁRMORE SINTÉTICO DUPLO, CAPACIDADE 37 LITROS, INCLUSIVE ACESSÓRIOS DE FIXAÇÃO, VÁLVULA DE ESCOAMENTO DE METAL COM ACABAMENTO CROMADO, SIFÃO DE METAL TIPO COPO COM ACABAMENTO CROMADO, FORNECIMENTO E INSTALAÇÃO, EXCLUSIVE TORNEIRA</v>
          </cell>
          <cell r="C108" t="str">
            <v>U</v>
          </cell>
          <cell r="D108">
            <v>535.55999999999995</v>
          </cell>
        </row>
        <row r="109">
          <cell r="A109" t="str">
            <v>ED-9199</v>
          </cell>
          <cell r="B109" t="str">
            <v>VIDRACEIRO COM ENCARGOS COMPLEMENTARES</v>
          </cell>
          <cell r="C109" t="str">
            <v>HORA</v>
          </cell>
          <cell r="D109">
            <v>18.010000000000002</v>
          </cell>
        </row>
        <row r="110">
          <cell r="A110" t="str">
            <v>ED-9317</v>
          </cell>
          <cell r="B110" t="str">
            <v>PISO EM CONCRETO, PREPARADO EM OBRA COM BETONEIRA, FCK 10MPA, SEM ARMAÇÃO, ACABAMENTO RÚSTICO, ESP. 5CM, INCLUSIVE FORNECIMENTO, LANÇAMENTO, ADENSAMENTO, SARRAFEAMENTO, EXCLUSIVE JUNTA DE DILATAÇÃO</v>
          </cell>
          <cell r="C110" t="str">
            <v>M2</v>
          </cell>
          <cell r="D110">
            <v>43.56</v>
          </cell>
        </row>
        <row r="111">
          <cell r="A111" t="str">
            <v>ED-9318</v>
          </cell>
          <cell r="B111" t="str">
            <v>PISO EM CONCRETO, USINADO CONVENCIONAL, FCK 15MPA, SEM ARMAÇÃO, ACABAMENTO RÚSTICO, ESP. 5CM, INCLUSIVE FORNECIMENTO, LANÇAMENTO, ADENSAMENTO, SARRAFEAMENTO, EXCLUSIVE JUNTA DE DILATAÇÃO</v>
          </cell>
          <cell r="C111" t="str">
            <v>M2</v>
          </cell>
          <cell r="D111">
            <v>54.36</v>
          </cell>
        </row>
        <row r="112">
          <cell r="A112" t="str">
            <v>ED-9319</v>
          </cell>
          <cell r="B112" t="str">
            <v>PISO EM CONCRETO, USINADO CONVENCIONAL, FCK 15MPA, COM TELA SOLDADA NERVURADA TIPO Q-61, ACABAMENTO POLIDO EM NÍVEL ZERO, ESP. 5CM, INCLUSIVE FORNECIMENTO, LANÇAMENTO, ADENSAMENTO, EXCLUSIVE JUNTA DE DILATAÇÃO</v>
          </cell>
          <cell r="C112" t="str">
            <v>M2</v>
          </cell>
          <cell r="D112">
            <v>82.09</v>
          </cell>
        </row>
        <row r="113">
          <cell r="A113" t="str">
            <v>ED-9320</v>
          </cell>
          <cell r="B113" t="str">
            <v>PISO EM CONCRETO, USINADO CONVENCIONAL, FCK 15MPA, COM TELA SOLDADA NERVURADA TIPO Q-138, ACABAMENTO POLÍDO EM NÍVEL ZERO, ESP. 10CM, INCLUSIVE FORNECIMENTO, LANÇAMENTO, ADENSAMENTO, EXCLUSIVE JUNTA DE DILATAÇÃO</v>
          </cell>
          <cell r="C113" t="str">
            <v>M2</v>
          </cell>
          <cell r="D113">
            <v>108.75</v>
          </cell>
        </row>
        <row r="114">
          <cell r="A114" t="str">
            <v>ED-9321</v>
          </cell>
          <cell r="B114" t="str">
            <v>PISO EM CONCRETO, USINADO CONVENCIONAL, FCK 15MPA, COM TELA SOLDADA NERVURADA TIPO Q-138, ACABAMENTO POLÍDO EM NÍVEL ZERO, ESP. 12CM, INCLUSIVE FORNECIMENTO, LANÇAMENTO, ADENSAMENTO, EXCLUSIVE JUNTA DE DILATAÇÃO</v>
          </cell>
          <cell r="C114" t="str">
            <v>M2</v>
          </cell>
          <cell r="D114">
            <v>119.54</v>
          </cell>
        </row>
        <row r="115">
          <cell r="A115" t="str">
            <v>ED-9837</v>
          </cell>
          <cell r="B115" t="str">
            <v xml:space="preserve">APLICAÇÃO E REGULARIZAÇÃO DE COLCHÃO DE AREIA </v>
          </cell>
          <cell r="C115" t="str">
            <v>M3</v>
          </cell>
          <cell r="D115">
            <v>143.97</v>
          </cell>
        </row>
        <row r="116">
          <cell r="A116" t="str">
            <v>ED-9903</v>
          </cell>
          <cell r="B116" t="str">
            <v>CONTRAVERGA EM CONCRETO ESTRUTURAL PARA VÃOS DE ATÉ 150CM, PREPARADO EM OBRA COM BETONEIRA, CONTROLE "A", COM FCK 20 MPA, MOLDADA IN LOCO, INCLUSIVE ARMAÇÃO</v>
          </cell>
          <cell r="C116" t="str">
            <v>M3</v>
          </cell>
          <cell r="D116">
            <v>2561.5</v>
          </cell>
        </row>
        <row r="117">
          <cell r="A117" t="str">
            <v>ED-9904</v>
          </cell>
          <cell r="B117" t="str">
            <v>VERGA EM CONCRETO ESTRUTURAL PARA VÃOS DE ATÉ 150CM, PREPARADO EM OBRA COM BETONEIRA, CONTROLE "A", COM FCK 20 MPA, MOLDADA IN LOCO, INCLUSIVE ARMAÇÃO</v>
          </cell>
          <cell r="C117" t="str">
            <v>M3</v>
          </cell>
          <cell r="D117">
            <v>2561.5</v>
          </cell>
        </row>
        <row r="118">
          <cell r="A118" t="str">
            <v>ED-9906</v>
          </cell>
          <cell r="B118" t="str">
            <v>CONTRAVERGA EM CONCRETO ESTRUTURAL PARA VÃOS ACIMA DE 150CM, PREPARADO EM OBRA COM BETONEIRA, CONTROLE "A", COM FCK 20 MPA, MOLDADA IN LOCO, INCLUSIVE ARMAÇÃO</v>
          </cell>
          <cell r="C118" t="str">
            <v>M3</v>
          </cell>
          <cell r="D118">
            <v>2776.41</v>
          </cell>
        </row>
        <row r="119">
          <cell r="A119" t="str">
            <v>ED-9907</v>
          </cell>
          <cell r="B119" t="str">
            <v>VERGA EM CONCRETO ESTRUTURAL PARA VÃOS ACIMA DE 150CM, PREPARADO EM OBRA COM BETONEIRA, CONTROLE "A", COM FCK 20 MPA, MOLDADA IN LOCO, INCLUSIVE ARMAÇÃO</v>
          </cell>
          <cell r="C119" t="str">
            <v>M3</v>
          </cell>
          <cell r="D119">
            <v>2776.41</v>
          </cell>
        </row>
        <row r="120">
          <cell r="A120" t="str">
            <v>ED-9917</v>
          </cell>
          <cell r="B120" t="str">
            <v>PINTURA EPÓXI EM PAREDE, DUAS (2) DEMÃOS, EXCLUSIVE SELADOR ACRÍLICO E MASSA ACRÍLICA/CORRIDA (PVA)</v>
          </cell>
          <cell r="C120" t="str">
            <v>M2</v>
          </cell>
          <cell r="D120">
            <v>24.56</v>
          </cell>
        </row>
        <row r="121">
          <cell r="A121" t="str">
            <v>ED-9918</v>
          </cell>
          <cell r="B121" t="str">
            <v>PINTURA EPÓXI EM PAREDE, TRÊS (3) DEMÃOS, EXCLUSIVE SELADOR ACRÍLICO E MASSA ACRÍLICA/CORRIDA (PVA)</v>
          </cell>
          <cell r="C121" t="str">
            <v>M2</v>
          </cell>
          <cell r="D121">
            <v>34.409999999999997</v>
          </cell>
        </row>
        <row r="122">
          <cell r="A122" t="str">
            <v>ED-9919</v>
          </cell>
          <cell r="B122" t="str">
            <v>PINTURA EPÓXI EM PAREDE, DUAS (2) DEMÃOS, INCLUSIVE UMA (1) DEMÃO DE MASSA ACRÍLICA, EXCLUSIVE SELADOR ACRÍLICO</v>
          </cell>
          <cell r="C122" t="str">
            <v>M2</v>
          </cell>
          <cell r="D122">
            <v>36.270000000000003</v>
          </cell>
        </row>
        <row r="123">
          <cell r="A123" t="str">
            <v>ED-9933</v>
          </cell>
          <cell r="B123" t="str">
            <v>PINTURA EPÓXI EM PISO, DUAS (2) DEMÃOS, INCLUSIVE UMA (1) DEMÃO DE PRIMER EPÓXI E PREPARAÇÃO DA SUPERFÍCIE COM ARGAMASSA AUTONIVELANTE, ESP.4MM</v>
          </cell>
          <cell r="C123" t="str">
            <v>M2</v>
          </cell>
          <cell r="D123">
            <v>79.06</v>
          </cell>
        </row>
        <row r="124">
          <cell r="A124" t="str">
            <v>ED-9934</v>
          </cell>
          <cell r="B124" t="str">
            <v>PINTURA EPÓXI EM PISO, DUAS (2) DEMÃOS, INCLUSIVE UMA (1) DEMÃO DE PRIMER EPÓXI</v>
          </cell>
          <cell r="C124" t="str">
            <v>M2</v>
          </cell>
          <cell r="D124">
            <v>41.79</v>
          </cell>
        </row>
        <row r="125">
          <cell r="A125" t="str">
            <v>ED-9935</v>
          </cell>
          <cell r="B125" t="str">
            <v>PREPARAÇÃO PARA PINTURA (EPÓXI) EM PISO, INCLUSIVE UMA (1) DEMÃO DE PRIMER EPÓXI</v>
          </cell>
          <cell r="C125" t="str">
            <v>M2</v>
          </cell>
          <cell r="D125">
            <v>18.3</v>
          </cell>
        </row>
        <row r="126">
          <cell r="A126" t="str">
            <v>ED-9937</v>
          </cell>
          <cell r="B126" t="str">
            <v>PINTURA EPÓXI EM PISO, DUAS (2) DEMÃOS, EXCLUSIVE PRIMER EPÓXI, INCLUSIVE LIMPEZA DA SUPERFÍCIE A SER APLICADO MATERIAL</v>
          </cell>
          <cell r="C126" t="str">
            <v>M2</v>
          </cell>
          <cell r="D126">
            <v>23.49</v>
          </cell>
        </row>
        <row r="127">
          <cell r="A127" t="str">
            <v>ED-9941</v>
          </cell>
          <cell r="B127" t="str">
            <v>RESERVATÓRIO DE ÁGUA ENTERRADO, CAPACIDADE DE 15M3, EM CONCRETO ARMADO COM CASAS DE BOMBAS, INCLUSIVE ALÇAPÃO, ESCAVAÇÃO, REATERRO E TRANSPORTE E RETIRADA DO MATERIAL ESCAVADO (EM CAÇAMBA), EXCLUSIVE TUBULAÇÕES, BOMBAS E QUADROS</v>
          </cell>
          <cell r="C127" t="str">
            <v>UN</v>
          </cell>
          <cell r="D127">
            <v>27362.34</v>
          </cell>
        </row>
        <row r="128">
          <cell r="A128" t="str">
            <v>ED-9954</v>
          </cell>
          <cell r="B128" t="str">
            <v>LUMINÁRIA ARANDELA TIPO MEIA-LUA, DIÂMETRO 25 CM, PARA UMA (1) LÂMPADA BASE E-27, FORNECIMENTO E INSTALAÇÃO, INCLUSIVE BASE, EXCLUSIVE LÂMPADA</v>
          </cell>
          <cell r="C128" t="str">
            <v>UN</v>
          </cell>
          <cell r="D128">
            <v>46.9</v>
          </cell>
        </row>
        <row r="129">
          <cell r="A129" t="str">
            <v>ED-9955</v>
          </cell>
          <cell r="B129" t="str">
            <v>LUMINÁRIA ARANDELA TIPO MEIA-LUA COMPLETA, DIÂMETRO 25 CM, PARA UMA (1) LÂMPADA LED, POTÊNCIA 9W, BULBO A60, FORNECIMENTO E INSTALAÇÃO, INCLUSIVE BASE E LÂMPADA</v>
          </cell>
          <cell r="C129" t="str">
            <v>UN</v>
          </cell>
          <cell r="D129">
            <v>59.62</v>
          </cell>
        </row>
        <row r="130">
          <cell r="A130" t="str">
            <v>ED-9972</v>
          </cell>
          <cell r="B130" t="str">
            <v>LÂMPADA TUBULAR LED, BASE G13, POTÊNCIA 9W, DIÂMETRO 26MM/T8, TEMPERATURA DA COR 6500K, FORNECIMENTO E INSTALAÇÃO, EXCLUSIVE LUMINÁRIA</v>
          </cell>
          <cell r="C130" t="str">
            <v>UN</v>
          </cell>
          <cell r="D130">
            <v>27.47</v>
          </cell>
        </row>
        <row r="131">
          <cell r="A131" t="str">
            <v>ED-9973</v>
          </cell>
          <cell r="B131" t="str">
            <v>LÂMPADA TUBULAR LED, BASE G13, POTÊNCIA 18W, DIÂMETRO 26MM/T8, TEMPERATURA DA COR 6500K, FORNECIMENTO E INSTALAÇÃO, EXCLUSIVE LUMINÁRIA</v>
          </cell>
          <cell r="C131" t="str">
            <v>UN</v>
          </cell>
          <cell r="D131">
            <v>40.869999999999997</v>
          </cell>
        </row>
        <row r="132">
          <cell r="A132" t="str">
            <v>ED-9974</v>
          </cell>
          <cell r="B132" t="str">
            <v>LÂMPADA TUBULAR LED, BASE G13, POTÊNCIA 40W, DIÂMETRO 26MM/T8, TEMPERATURA DA COR 6500K, FORNECIMENTO E INSTALAÇÃO, EXCLUSIVE LUMINÁRIA</v>
          </cell>
          <cell r="C132" t="str">
            <v>UN</v>
          </cell>
          <cell r="D132">
            <v>68.349999999999994</v>
          </cell>
        </row>
        <row r="133">
          <cell r="A133" t="str">
            <v>ABE-FIL-005</v>
          </cell>
          <cell r="B133" t="str">
            <v>FILTROS ANAERÓBICOS COM DIÂMETRO 250 CM E PROFUNDIDADE ÚTIL DE 160 CM, INSTALADOS, INCLUSIVE BOTA FORA DE MATERIAL ESCAVADO</v>
          </cell>
          <cell r="C133" t="str">
            <v>U</v>
          </cell>
          <cell r="D133">
            <v>4438.91</v>
          </cell>
        </row>
        <row r="134">
          <cell r="A134" t="str">
            <v>ABE-FOS-005</v>
          </cell>
          <cell r="B134" t="str">
            <v>FOSSA SÉPTICA PARA 1500 L/DIA, DE CONCRETO, INSTALADA (15 PESSOAS), INCLUSIVE BOTA FORA DE MATERIAL ESCAVADO</v>
          </cell>
          <cell r="C134" t="str">
            <v>U</v>
          </cell>
          <cell r="D134">
            <v>1461.38</v>
          </cell>
        </row>
        <row r="135">
          <cell r="A135" t="str">
            <v>ABE-FOS-010</v>
          </cell>
          <cell r="B135" t="str">
            <v>FOSSA SÉPTICA PARA 2250 L/DIA, DE CONCRETO, INSTALADA (30 PESSOAS), INCLUSIVE BOTA FORA DE MATERIAL ESCAVADO</v>
          </cell>
          <cell r="C135" t="str">
            <v>U</v>
          </cell>
          <cell r="D135">
            <v>2070.0300000000002</v>
          </cell>
        </row>
        <row r="136">
          <cell r="A136" t="str">
            <v>ABE-FOS-015</v>
          </cell>
          <cell r="B136" t="str">
            <v>FOSSA SÉPTICA PARA 3000 L/DIA, DE CONCRETO, INSTALADA (40 PESSOAS), INCLUSIVE BOTA FORA DE MATERIAL ESCAVADO</v>
          </cell>
          <cell r="C136" t="str">
            <v>U</v>
          </cell>
          <cell r="D136">
            <v>2390.36</v>
          </cell>
        </row>
        <row r="137">
          <cell r="A137" t="str">
            <v>ABE-FOS-020</v>
          </cell>
          <cell r="B137" t="str">
            <v>FOSSA SÉPTICA PARA 3750 L/DIA, DE CONCRETO, INSTALADA (100 PESSOAS), INCLUSIVE BOTA FORA DE MATERIAL ESCAVADO</v>
          </cell>
          <cell r="C137" t="str">
            <v>U</v>
          </cell>
          <cell r="D137">
            <v>2712.43</v>
          </cell>
        </row>
        <row r="138">
          <cell r="A138" t="str">
            <v>ABE-POC-005</v>
          </cell>
          <cell r="B138" t="str">
            <v>ABERTURA MANUAL DE POÇO COM PROFUNDIDADE &lt;= 2,00M, DIÂMETRO DE 1,20M, INCLUSIVE AFASTAMENTO DO MATERIAL ESCAVADO</v>
          </cell>
          <cell r="C138" t="str">
            <v>M</v>
          </cell>
          <cell r="D138">
            <v>137.24</v>
          </cell>
        </row>
        <row r="139">
          <cell r="A139" t="str">
            <v>ABE-POC-010</v>
          </cell>
          <cell r="B139" t="str">
            <v>ABERTURA MANUAL DE POÇO COM PROFUNDIDADE &gt; 2,00M, DIÂMETRO DE 1,20M, INCLUSIVE AFASTAMENTO DO MATERIAL ESCAVADO</v>
          </cell>
          <cell r="C139" t="str">
            <v>M</v>
          </cell>
          <cell r="D139">
            <v>176</v>
          </cell>
        </row>
        <row r="140">
          <cell r="A140" t="str">
            <v>ABE-REV-005</v>
          </cell>
          <cell r="B140" t="str">
            <v>REVESTIMENTO DE POÇO COM ANÉIS DE CONCRETO, D = 1,20 M</v>
          </cell>
          <cell r="C140" t="str">
            <v>U</v>
          </cell>
          <cell r="D140">
            <v>815.03</v>
          </cell>
        </row>
        <row r="141">
          <cell r="A141" t="str">
            <v>ABE-REV-010</v>
          </cell>
          <cell r="B141" t="str">
            <v>REVESTIMENTO DE CISTERNA COM 1/2 TIJOLO MACIÇO REQUEIMADO</v>
          </cell>
          <cell r="C141" t="str">
            <v>U</v>
          </cell>
          <cell r="D141">
            <v>730.51</v>
          </cell>
        </row>
        <row r="142">
          <cell r="A142" t="str">
            <v>ACE-ALC-010</v>
          </cell>
          <cell r="B142" t="str">
            <v>DISPENSER PARA GEL/ÁLCOOL COM RESERVATORIO 800 ML</v>
          </cell>
          <cell r="C142" t="str">
            <v>U</v>
          </cell>
          <cell r="D142">
            <v>53.62</v>
          </cell>
        </row>
        <row r="143">
          <cell r="A143" t="str">
            <v>ACE-ASS-005</v>
          </cell>
          <cell r="B143" t="str">
            <v>ASSENTO BRANCO PARA VASO</v>
          </cell>
          <cell r="C143" t="str">
            <v>U</v>
          </cell>
          <cell r="D143">
            <v>41.08</v>
          </cell>
        </row>
        <row r="144">
          <cell r="A144" t="str">
            <v>ACE-ASS-015</v>
          </cell>
          <cell r="B144" t="str">
            <v>ASSENTO PARA VASO PNE (NBR 9050)</v>
          </cell>
          <cell r="C144" t="str">
            <v>U</v>
          </cell>
          <cell r="D144">
            <v>117.63</v>
          </cell>
        </row>
        <row r="145">
          <cell r="A145" t="str">
            <v>ACE-BAN-010</v>
          </cell>
          <cell r="B145" t="str">
            <v>BANCO ARTICULADO EM AÇO INOX COM CANTOS ARREDONDADOS, PROFUNDIDADE MÍNIMA DE 0,45 M E COMPRIMENTO MÍNIMO DE 0,70 M, CONFORME NBR 9050</v>
          </cell>
          <cell r="C145" t="str">
            <v>U</v>
          </cell>
          <cell r="D145">
            <v>757.11</v>
          </cell>
        </row>
        <row r="146">
          <cell r="A146" t="str">
            <v>ACE-BAN-015</v>
          </cell>
          <cell r="B146" t="str">
            <v>BANCO ARTICULADO EM FÓRMICA COM CANTOS ARREDONDADOS E SUPERFÍCIE ANTIDERRAPANTE IMPERMEÁVEL, PROFUNDIDADE MÍNIMA DE 0,45 M E COMPRIMENTO MÍNIMO DE 0,70 M, PARA ESFORÇO DE 1,5 KN CONFORME NBR 9050</v>
          </cell>
          <cell r="C146" t="str">
            <v>U</v>
          </cell>
          <cell r="D146">
            <v>1102.56</v>
          </cell>
        </row>
        <row r="147">
          <cell r="A147" t="str">
            <v>ACE-BAR-005</v>
          </cell>
          <cell r="B147" t="str">
            <v>BARRA DE APOIO EM AÇO INOX POLIDO RETA, DN 1.1/4" (31,75MM), PARA ACESSIBILIDADE (PMR/PCR), COMPRIMENTO 80CM, INSTALADO EM PAREDE, INCLUSIVE FORNECIMENTO, INSTALAÇÃO E ACESSÓRIOS PARA FIXAÇÃO</v>
          </cell>
          <cell r="C147" t="str">
            <v>UN</v>
          </cell>
          <cell r="D147">
            <v>189.22</v>
          </cell>
        </row>
        <row r="148">
          <cell r="A148" t="str">
            <v>ACE-BAR-010</v>
          </cell>
          <cell r="B148" t="str">
            <v>BARRA DE APOIO EM AÇO INOX POLIDO RETA, DN 1.1/4" (31,75MM), PARA ACESSIBILIDADE (PMR/PCR), COMPRIMENTO 100CM, INSTALADO EM PAREDE, INCLUSIVE FORNECIMENTO, INSTALAÇÃO E ACESSÓRIOS PARA FIXAÇÃO</v>
          </cell>
          <cell r="C148" t="str">
            <v>UN</v>
          </cell>
          <cell r="D148">
            <v>209.81</v>
          </cell>
        </row>
        <row r="149">
          <cell r="A149" t="str">
            <v>ACE-BAR-015</v>
          </cell>
          <cell r="B149" t="str">
            <v>BARRA DE APOIO EM AÇO INOX POLIDO RETA, DN 1.1/4" (31,75MM), PARA ACESSIBILIDADE (PMR/PCR), COMPRIMENTO 90CM, INSTALADO EM PAREDE, INCLUSIVE FORNECIMENTO, INSTALAÇÃO E ACESSÓRIOS PARA FIXAÇÃO</v>
          </cell>
          <cell r="C149" t="str">
            <v>UN</v>
          </cell>
          <cell r="D149">
            <v>222.22</v>
          </cell>
        </row>
        <row r="150">
          <cell r="A150" t="str">
            <v>ACE-BAR-020</v>
          </cell>
          <cell r="B150" t="str">
            <v>BARRA DE APOIO EM AÇO INOX POLIDO RETA, DN 1.1/4" (31,75MM), PARA ACESSIBILIDADE (PMR/PCR), COMPRIMENTO 40CM, INSTALADO EM PORTA/PAREDE, INCLUSIVE FORNECIMENTO, INSTALAÇÃO E ACESSÓRIOS PARA FIXAÇÃO</v>
          </cell>
          <cell r="C150" t="str">
            <v>UN</v>
          </cell>
          <cell r="D150">
            <v>151.04</v>
          </cell>
        </row>
        <row r="151">
          <cell r="A151" t="str">
            <v>ACE-BAR-025</v>
          </cell>
          <cell r="B151" t="str">
            <v>BARRA DE APOIO EM AÇO INOX POLIDO RETA, DN 1.1/4" (31,75MM), PARA ACESSIBILIDADE (PMR/PCR), COMPRIMENTO 70CM, INSTALADO EM PAREDE, INCLUSIVE FORNECIMENTO, INSTALAÇÃO E ACESSÓRIOS PARA FIXAÇÃO</v>
          </cell>
          <cell r="C151" t="str">
            <v>UN</v>
          </cell>
          <cell r="D151">
            <v>152.16</v>
          </cell>
        </row>
        <row r="152">
          <cell r="A152" t="str">
            <v>ACE-BAR-030</v>
          </cell>
          <cell r="B152" t="str">
            <v>BARRA DE APOIO EM AÇO INOX POLIDO EM "L", DN 1.1/4" (31,75MM), PARA ACESSIBILIDADE (PMR/PCR), COMPRIMENTO 140CM, INSTALADO EM PAREDE, INCLUSIVE FORNECIMENTO, INSTALAÇÃO E ACESSÓRIOS PARA FIXAÇÃO</v>
          </cell>
          <cell r="C152" t="str">
            <v>UN</v>
          </cell>
          <cell r="D152">
            <v>388.29</v>
          </cell>
        </row>
        <row r="153">
          <cell r="A153" t="str">
            <v>ACE-BAR-035</v>
          </cell>
          <cell r="B153" t="str">
            <v>BARRA DE APOIO EM AÇO INOX POLIDO RETA, DN 1.1/4" (31,75MM), PARA ACESSIBILIDADE (PMR/PCR), COMPRIMENTO 120CM, INSTALADO EM PAREDE, INCLUSIVE FORNECIMENTO, INSTALAÇÃO E ACESSÓRIOS PARA FIXAÇÃO</v>
          </cell>
          <cell r="C153" t="str">
            <v>UN</v>
          </cell>
          <cell r="D153">
            <v>245.25</v>
          </cell>
        </row>
        <row r="154">
          <cell r="A154" t="str">
            <v>ACE-BAR-040</v>
          </cell>
          <cell r="B154" t="str">
            <v>BARRA DE APOIO EM AÇO INOX POLIDO PARA LAVATÓRIO DE CANTO, DN 1.1/4" (31,75MM), PARA ACESSIBILIDADE (PMR/PCR), INSTALADO EM PAREDE, INCLUSIVE FORNECIMENTO, INSTALAÇÃO E ACESSÓRIOS PARA FIXAÇÃO</v>
          </cell>
          <cell r="C154" t="str">
            <v>UN</v>
          </cell>
          <cell r="D154">
            <v>224.55</v>
          </cell>
        </row>
        <row r="155">
          <cell r="A155" t="str">
            <v>ACE-BEB-010</v>
          </cell>
          <cell r="B155" t="str">
            <v>BEBEDOURO GEMINADO MG-F 80 INOX</v>
          </cell>
          <cell r="C155" t="str">
            <v>U</v>
          </cell>
          <cell r="D155">
            <v>718.9</v>
          </cell>
        </row>
        <row r="156">
          <cell r="A156" t="str">
            <v>ACE-BEB-015</v>
          </cell>
          <cell r="B156" t="str">
            <v>BEBEDOURO MF-F PINTADO</v>
          </cell>
          <cell r="C156" t="str">
            <v>U</v>
          </cell>
          <cell r="D156">
            <v>833.53</v>
          </cell>
        </row>
        <row r="157">
          <cell r="A157" t="str">
            <v>ACE-BEB-020</v>
          </cell>
          <cell r="B157" t="str">
            <v>BEBEDOURO MG-F INFANTIL INOX</v>
          </cell>
          <cell r="C157" t="str">
            <v>U</v>
          </cell>
          <cell r="D157">
            <v>791.3</v>
          </cell>
        </row>
        <row r="158">
          <cell r="A158" t="str">
            <v>ACE-BEB-025</v>
          </cell>
          <cell r="B158" t="str">
            <v>BEBEDOURO MG-F INFANTIL PINTADO</v>
          </cell>
          <cell r="C158" t="str">
            <v>U</v>
          </cell>
          <cell r="D158">
            <v>709.9</v>
          </cell>
        </row>
        <row r="159">
          <cell r="A159" t="str">
            <v>ACE-CAB-005</v>
          </cell>
          <cell r="B159" t="str">
            <v>CABIDE DE LOUÇA COM DOIS (2) GANCHOS, NA COR BRANCA, ASSENTAMENTO EM ARGAMASSA INDUSTRIALIZADA, INCLUSIVE REJUNTAMENTO E FORNECIMENTO</v>
          </cell>
          <cell r="C159" t="str">
            <v>UN</v>
          </cell>
          <cell r="D159">
            <v>27.03</v>
          </cell>
        </row>
        <row r="160">
          <cell r="A160" t="str">
            <v>ACE-CAB-010</v>
          </cell>
          <cell r="B160" t="str">
            <v>CABIDE EM TUBO DE AÇO GALVANIZADO D = 1/2"</v>
          </cell>
          <cell r="C160" t="str">
            <v>U</v>
          </cell>
          <cell r="D160">
            <v>42.61</v>
          </cell>
        </row>
        <row r="161">
          <cell r="A161" t="str">
            <v>ACE-CAB-015</v>
          </cell>
          <cell r="B161" t="str">
            <v>CABIDE METÁLICO SIMPLES CROMADO, INCLUSIVE FIXAÇÃO</v>
          </cell>
          <cell r="C161" t="str">
            <v>U</v>
          </cell>
          <cell r="D161">
            <v>34.76</v>
          </cell>
        </row>
        <row r="162">
          <cell r="A162" t="str">
            <v>ACE-FIL-005</v>
          </cell>
          <cell r="B162" t="str">
            <v>FILTRO AP-200 CURTO</v>
          </cell>
          <cell r="C162" t="str">
            <v>U</v>
          </cell>
          <cell r="D162">
            <v>158.47</v>
          </cell>
        </row>
        <row r="163">
          <cell r="A163" t="str">
            <v>ACE-PAP-005</v>
          </cell>
          <cell r="B163" t="str">
            <v>PAPELEIRA DE LOUÇA COM ROLETE, NA COR BRANCA, ASSENTAMENTO COM ARGAMASSA INDUSTRIALIZADA, INCLUSIVE REJUNTAMENTO E FORNECIMENTO</v>
          </cell>
          <cell r="C163" t="str">
            <v>UN</v>
          </cell>
          <cell r="D163">
            <v>80.680000000000007</v>
          </cell>
        </row>
        <row r="164">
          <cell r="A164" t="str">
            <v>ACE-PAP-010</v>
          </cell>
          <cell r="B164" t="str">
            <v>DISPENSER EM AÇO INOX PARA PAPEL TOALHA 2 OU 3 FOLHAS</v>
          </cell>
          <cell r="C164" t="str">
            <v>U</v>
          </cell>
          <cell r="D164">
            <v>165.47</v>
          </cell>
        </row>
        <row r="165">
          <cell r="A165" t="str">
            <v>ACE-PAP-015</v>
          </cell>
          <cell r="B165" t="str">
            <v>PAPELEIRA METÁLICA CROMADA, INCLUSIVE FIXAÇÃO</v>
          </cell>
          <cell r="C165" t="str">
            <v>U</v>
          </cell>
          <cell r="D165">
            <v>50.83</v>
          </cell>
        </row>
        <row r="166">
          <cell r="A166" t="str">
            <v>ACE-PAP-020</v>
          </cell>
          <cell r="B166" t="str">
            <v>DISPENSER EM PLÁSTICO PARA PAPEL TOALHA 2 OU 3 FOLHAS</v>
          </cell>
          <cell r="C166" t="str">
            <v>U</v>
          </cell>
          <cell r="D166">
            <v>57.68</v>
          </cell>
        </row>
        <row r="167">
          <cell r="A167" t="str">
            <v>ACE-PAP-025</v>
          </cell>
          <cell r="B167" t="str">
            <v>PAPELEIRA PLASTICA TIPO DISPENSER PARA PAPEL HIGIENICO ROLAO</v>
          </cell>
          <cell r="C167" t="str">
            <v>U</v>
          </cell>
          <cell r="D167">
            <v>56.09</v>
          </cell>
        </row>
        <row r="168">
          <cell r="A168" t="str">
            <v>ACE-SAB-005</v>
          </cell>
          <cell r="B168" t="str">
            <v>SABONETEIRA EM AÇO INOX TIPO DISPENSER PARA SABONETE LIQUIDO COM RESERVATORIO 800 ML</v>
          </cell>
          <cell r="C168" t="str">
            <v>U</v>
          </cell>
          <cell r="D168">
            <v>168.11</v>
          </cell>
        </row>
        <row r="169">
          <cell r="A169" t="str">
            <v>ACE-SAB-010</v>
          </cell>
          <cell r="B169" t="str">
            <v>MEIA SABONETEIRA DE LOUÇA, NA COR BRANCA, ASSENTAMENTO COM ARGAMASSA INDUSTRIALIZADA, INCLUSIVE REJUNTAMENTO E FORNECIMENTO</v>
          </cell>
          <cell r="C169" t="str">
            <v>UN</v>
          </cell>
          <cell r="D169">
            <v>38.53</v>
          </cell>
        </row>
        <row r="170">
          <cell r="A170" t="str">
            <v>ACE-SAB-015</v>
          </cell>
          <cell r="B170" t="str">
            <v>SABONETEIRA DE LOUÇA, NA COR BRANCA, ASSENTAMENTO COM ARGAMASSA INDUSTRIALIZADA, INCLUSIVE REJUNTAMENTO E FORNECIMENTO</v>
          </cell>
          <cell r="C170" t="str">
            <v>UN</v>
          </cell>
          <cell r="D170">
            <v>44.76</v>
          </cell>
        </row>
        <row r="171">
          <cell r="A171" t="str">
            <v>ACE-SAB-020</v>
          </cell>
          <cell r="B171" t="str">
            <v>SABONETEIRA METÁLICA CROMADA, TIPO CONCHA, DE SOBREPOR</v>
          </cell>
          <cell r="C171" t="str">
            <v>U</v>
          </cell>
          <cell r="D171">
            <v>48.5</v>
          </cell>
        </row>
        <row r="172">
          <cell r="A172" t="str">
            <v>ACE-SAB-025</v>
          </cell>
          <cell r="B172" t="str">
            <v>SABONETEIRA PLASTICA TIPO DISPENSER PARA SABONETE LIQUIDO COM RESERVATORIO 800 ML</v>
          </cell>
          <cell r="C172" t="str">
            <v>U</v>
          </cell>
          <cell r="D172">
            <v>54.64</v>
          </cell>
        </row>
        <row r="173">
          <cell r="A173" t="str">
            <v>ACE-SAB-030</v>
          </cell>
          <cell r="B173" t="str">
            <v>SABONETEIRA PLASTICA TIPO DISPENSER PARA SABONETE LIQUIDO COM RESERVATORIO 1500 ML</v>
          </cell>
          <cell r="C173" t="str">
            <v>U</v>
          </cell>
          <cell r="D173">
            <v>65.680000000000007</v>
          </cell>
        </row>
        <row r="174">
          <cell r="A174" t="str">
            <v>ALV-BLO-005</v>
          </cell>
          <cell r="B174" t="str">
            <v>ALVENARIA DE VEDAÇÃO COM BLOCO DE CONCRETO, ESP. 9CM, PARA REVESTIMENTO, INCLUSIVE ARGAMASSA PARA ASSENTAMENTO</v>
          </cell>
          <cell r="C174" t="str">
            <v>M2</v>
          </cell>
          <cell r="D174">
            <v>39.869999999999997</v>
          </cell>
        </row>
        <row r="175">
          <cell r="A175" t="str">
            <v>ALV-BLO-010</v>
          </cell>
          <cell r="B175" t="str">
            <v>ALVENARIA DE VEDAÇÃO COM BLOCO DE CONCRETO, ESP. 14CM, PARA REVESTIMENTO, INCLUSIVE ARGAMASSA PARA ASSENTAMENTO</v>
          </cell>
          <cell r="C175" t="str">
            <v>M2</v>
          </cell>
          <cell r="D175">
            <v>46.66</v>
          </cell>
        </row>
        <row r="176">
          <cell r="A176" t="str">
            <v>ALV-BLO-015</v>
          </cell>
          <cell r="B176" t="str">
            <v>ALVENARIA DE VEDAÇÃO COM BLOCO DE CONCRETO, ESP. 19CM, PARA REVESTIMENTO, INCLUSIVE ARGAMASSA PARA ASSENTAMENTO</v>
          </cell>
          <cell r="C176" t="str">
            <v>M2</v>
          </cell>
          <cell r="D176">
            <v>69.92</v>
          </cell>
        </row>
        <row r="177">
          <cell r="A177" t="str">
            <v>ALV-BLO-020</v>
          </cell>
          <cell r="B177" t="str">
            <v>ALVENARIA DE VEDAÇÃO COM BLOCO DE CONCRETO, ESP. 9CM, COM ACABAMENTO APARENTE, INCLUSIVE ARGAMASSA PARA ASSENTAMENTO</v>
          </cell>
          <cell r="C177" t="str">
            <v>M2</v>
          </cell>
          <cell r="D177">
            <v>41.01</v>
          </cell>
        </row>
        <row r="178">
          <cell r="A178" t="str">
            <v>ALV-BLO-025</v>
          </cell>
          <cell r="B178" t="str">
            <v>ALVENARIA DE VEDAÇÃO COM BLOCO DE CONCRETO, ESP. 14CM, COM ACABAMENTO APARENTE, INCLUSIVE ARGAMASSA PARA ASSENTAMENTO</v>
          </cell>
          <cell r="C178" t="str">
            <v>M2</v>
          </cell>
          <cell r="D178">
            <v>49.56</v>
          </cell>
        </row>
        <row r="179">
          <cell r="A179" t="str">
            <v>ALV-BLO-030</v>
          </cell>
          <cell r="B179" t="str">
            <v>ALVENARIA DE VEDAÇÃO COM BLOCO DE CONCRETO, ESP. 19CM, COM ACABAMENTO APARENTE, INCLUSIVE ARGAMASSA PARA ASSENTAMENTO</v>
          </cell>
          <cell r="C179" t="str">
            <v>M2</v>
          </cell>
          <cell r="D179">
            <v>58.64</v>
          </cell>
        </row>
        <row r="180">
          <cell r="A180" t="str">
            <v>ALV-BLO-035</v>
          </cell>
          <cell r="B180" t="str">
            <v>ALVENARIA ESTRUTURAL COM BLOCO DE CONCRETO, ESP. 9CM, (FBK 4,5MPA), PARA REVESTIMENTO, INCLUSIVE ARGAMASSA PARA ASSENTAMENTO</v>
          </cell>
          <cell r="C180" t="str">
            <v>M2</v>
          </cell>
          <cell r="D180">
            <v>49.36</v>
          </cell>
        </row>
        <row r="181">
          <cell r="A181" t="str">
            <v>ALV-BLO-040</v>
          </cell>
          <cell r="B181" t="str">
            <v>ALVENARIA ESTRUTURAL COM BLOCO DE CONCRETO, ESP. 14CM, (FBK 4,5MPA), PARA REVESTIMENTO, INCLUSIVE ARGAMASSA PARA ASSENTAMENTO</v>
          </cell>
          <cell r="C181" t="str">
            <v>M2</v>
          </cell>
          <cell r="D181">
            <v>63.29</v>
          </cell>
        </row>
        <row r="182">
          <cell r="A182" t="str">
            <v>ALV-BLO-045</v>
          </cell>
          <cell r="B182" t="str">
            <v>ALVENARIA ESTRUTURAL COM BLOCO DE CONCRETO, ESP. 19CM, (FBK 4,5MPA), PARA REVESTIMENTO, INCLUSIVE ARGAMASSA PARA ASSENTAMENTO</v>
          </cell>
          <cell r="C182" t="str">
            <v>M2</v>
          </cell>
          <cell r="D182">
            <v>75.11</v>
          </cell>
        </row>
        <row r="183">
          <cell r="A183" t="str">
            <v>ALV-BLO-050</v>
          </cell>
          <cell r="B183" t="str">
            <v>ALVENARIA ESTRUTURAL COM BLOCO DE CONCRETO, ESP. 9CM, (FBK 4,5MPA), COM ACABAMENTO APARENTE, INCLUSIVE ARGAMASSA PARA ASSENTAMENTO</v>
          </cell>
          <cell r="C183" t="str">
            <v>M2</v>
          </cell>
          <cell r="D183">
            <v>42.24</v>
          </cell>
        </row>
        <row r="184">
          <cell r="A184" t="str">
            <v>ALV-BLO-055</v>
          </cell>
          <cell r="B184" t="str">
            <v>ALVENARIA ESTRUTURAL COM BLOCO DE CONCRETO, ESP. 14CM, (FBK 4,5MPA), COM ACABAMENTO APARENTE, INCLUSIVE ARGAMASSA PARA ASSENTAMENTO</v>
          </cell>
          <cell r="C184" t="str">
            <v>M2</v>
          </cell>
          <cell r="D184">
            <v>51.07</v>
          </cell>
        </row>
        <row r="185">
          <cell r="A185" t="str">
            <v>ALV-BLO-060</v>
          </cell>
          <cell r="B185" t="str">
            <v>ALVENARIA ESTRUTURAL COM BLOCO DE CONCRETO, ESP. 19CM, (FBK 4,5MPA), COM ACABAMENTO APARENTE, INCLUSIVE ARGAMASSA PARA ASSENTAMENTO</v>
          </cell>
          <cell r="C185" t="str">
            <v>M2</v>
          </cell>
          <cell r="D185">
            <v>59.81</v>
          </cell>
        </row>
        <row r="186">
          <cell r="A186" t="str">
            <v>ALV-CEL-005</v>
          </cell>
          <cell r="B186" t="str">
            <v>ALVENARIA DE VEDAÇÃO COM BLOCOS DE CONCRETO CELULAR AUTOCLAVADO (CCA), ESP. 10CM, INCLUSIVE ARGAMASSA INDUSTRIALIZADA PARA ASSENTAMENTO</v>
          </cell>
          <cell r="C186" t="str">
            <v>M2</v>
          </cell>
          <cell r="D186">
            <v>68.27</v>
          </cell>
        </row>
        <row r="187">
          <cell r="A187" t="str">
            <v>ALV-CEL-010</v>
          </cell>
          <cell r="B187" t="str">
            <v>ALVENARIA DE VEDAÇÃO COM BLOCOS DE CONCRETO CELULAR AUTOCLAVADO (CCA), ESP. 15CM, INCLUSIVE ARGAMASSA INDUSTRIALIZADA PARA ASSENTAMENTO</v>
          </cell>
          <cell r="C187" t="str">
            <v>M2</v>
          </cell>
          <cell r="D187">
            <v>108.92</v>
          </cell>
        </row>
        <row r="188">
          <cell r="A188" t="str">
            <v>ALV-CEL-015</v>
          </cell>
          <cell r="B188" t="str">
            <v>ALVENARIA DE VEDAÇÃO COM BLOCOS DE CONCRETO CELULAR AUTOCLAVADO (CCA), ESP. 20CM, INCLUSIVE ARGAMASSA INDUSTRIALIZADA PARA ASSENTAMENTO</v>
          </cell>
          <cell r="C188" t="str">
            <v>M2</v>
          </cell>
          <cell r="D188">
            <v>139.47</v>
          </cell>
        </row>
        <row r="189">
          <cell r="A189" t="str">
            <v>ALV-COB-005</v>
          </cell>
          <cell r="B189" t="str">
            <v>ALVENARIA DE ELEMENTO VAZADO, COBOGÓ CERÂMICO (18X18CM), ESP. 7CM, COM ACABAMENTO APARENTE, INCLUSIVE ARGAMASSA PARA ASSENTAMENTO</v>
          </cell>
          <cell r="C189" t="str">
            <v>M2</v>
          </cell>
          <cell r="D189">
            <v>76.91</v>
          </cell>
        </row>
        <row r="190">
          <cell r="A190" t="str">
            <v>ALV-COB-010</v>
          </cell>
          <cell r="B190" t="str">
            <v>ALVENARIA DE ELEMENTO VAZADO,  COBOGÓ DE CONCRETO (20X40CM), ESP. 20CM, TIPO VENEZIANA COM ACABAMENTO APARENTE, INCLUSIVE ARGAMASSA PARA ASSENTAMENTO</v>
          </cell>
          <cell r="C190" t="str">
            <v>M2</v>
          </cell>
          <cell r="D190">
            <v>87.02</v>
          </cell>
        </row>
        <row r="191">
          <cell r="A191" t="str">
            <v>ALV-COB-015</v>
          </cell>
          <cell r="B191" t="str">
            <v>ALVENARIA DE ELEMENTO VAZADO,  COBOGÓ DE CONCRETO (20X40CM), ESP. 10CM, TIPO VENEZIANA COM ACABAMENTO APARENTE, INCLUSIVE ARGAMASSA PARA ASSENTAMENTO</v>
          </cell>
          <cell r="C191" t="str">
            <v>M2</v>
          </cell>
          <cell r="D191">
            <v>84.2</v>
          </cell>
        </row>
        <row r="192">
          <cell r="A192" t="str">
            <v>ALV-DRY-005</v>
          </cell>
          <cell r="B192" t="str">
            <v>PAREDE DE GESSO ACARTONADO (DRY-WALL), DIVISÃO ENTRE ÁREAS SECAS DE UMA MESMA UNIDADE (ST/ST), ESP. 115 MM, INCLUSIVE MONTANTES, GUIAS E ACESSÓRIOS, EXCLUSIVE ISOLANTE TÉRMICO/ACÚSTICO</v>
          </cell>
          <cell r="C192" t="str">
            <v>M2</v>
          </cell>
          <cell r="D192">
            <v>82.46</v>
          </cell>
        </row>
        <row r="193">
          <cell r="A193" t="str">
            <v>ALV-DRY-010</v>
          </cell>
          <cell r="B193" t="str">
            <v>PAREDE DE GESSO ACARTONADO (DRY-WALL), DIVISÃO ENTRE ÁREAS SECA E ÚMIDA DE UMA MESMA UNIDADE (ST/RU), ESP. 115 MM, INCLUSIVE MONTANTES, GUIAS E ACESSÓRIOS, EXCLUSIVE ISOLANTE TÉRMICO/ACÚSTICO</v>
          </cell>
          <cell r="C193" t="str">
            <v>M2</v>
          </cell>
          <cell r="D193">
            <v>87.62</v>
          </cell>
        </row>
        <row r="194">
          <cell r="A194" t="str">
            <v>ALV-DRY-015</v>
          </cell>
          <cell r="B194" t="str">
            <v>PAREDE DE GESSO ACARTONADO (DRY-WALL), DIVISÃO ENTRE ÁREAS UMIDAS DE UMA MESMA UNIDADE (RU/RU), ESP. 115 MM, INCLUSIVE MONTANTES, GUIAS E ACESSÓRIOS, EXCLUSIVE ISOLANTE TÉRMICO/ACÚSTICO</v>
          </cell>
          <cell r="C194" t="str">
            <v>M2</v>
          </cell>
          <cell r="D194">
            <v>92.79</v>
          </cell>
        </row>
        <row r="195">
          <cell r="A195" t="str">
            <v>ALV-EST-005</v>
          </cell>
          <cell r="B195" t="str">
            <v>ALVENARIA DE BLOCO DE CONCRETO CHEIO COM ARMAÇÃO, EM CONCRETO COM FCK 15MPA , ESP. 9CM, PARA REVESTIMENTO, INCLUSIVE ARGAMASSA PARA ASSENTAMENTO (DETALHE D - CADERNO SEDS)</v>
          </cell>
          <cell r="C195" t="str">
            <v>M2</v>
          </cell>
          <cell r="D195">
            <v>148.44</v>
          </cell>
        </row>
        <row r="196">
          <cell r="A196" t="str">
            <v>ALV-EST-010</v>
          </cell>
          <cell r="B196" t="str">
            <v>ALVENARIA DE BLOCO DE CONCRETO CHEIO COM ARMAÇÃO, EM CONCRETO COM FCK 15MPA , ESP. 14CM, PARA REVESTIMENTO, INCLUSIVE ARGAMASSA PARA ASSENTAMENTO (DETALHE D - CADERNO SEDS)</v>
          </cell>
          <cell r="C196" t="str">
            <v>M2</v>
          </cell>
          <cell r="D196">
            <v>188.06</v>
          </cell>
        </row>
        <row r="197">
          <cell r="A197" t="str">
            <v>ALV-EST-015</v>
          </cell>
          <cell r="B197" t="str">
            <v>ALVENARIA DE BLOCO DE CONCRETO CHEIO COM ARMAÇÃO, EM CONCRETO COM FCK 15MPA , ESP. 19CM, PARA REVESTIMENTO, INCLUSIVE ARGAMASSA PARA ASSENTAMENTO (DETALHE D - CADERNO SEDS)</v>
          </cell>
          <cell r="C197" t="str">
            <v>M2</v>
          </cell>
          <cell r="D197">
            <v>225.58</v>
          </cell>
        </row>
        <row r="198">
          <cell r="A198" t="str">
            <v>ALV-EST-020</v>
          </cell>
          <cell r="B198" t="str">
            <v>ALVENARIA DE BLOCO DE CONCRETO CHEIO SEM ARMAÇÃO, EM CONCRETO COM FCK 15MPA , ESP. 9CM, PARA REVESTIMENTO, INCLUSIVE ARGAMASSA PARA ASSENTAMENTO (DETALHE D - CADERNO SEDS)</v>
          </cell>
          <cell r="C198" t="str">
            <v>M2</v>
          </cell>
          <cell r="D198">
            <v>80.2</v>
          </cell>
        </row>
        <row r="199">
          <cell r="A199" t="str">
            <v>ALV-EST-025</v>
          </cell>
          <cell r="B199" t="str">
            <v>ALVENARIA DE BLOCO DE CONCRETO CHEIO SEM ARMAÇÃO, EM CONCRETO COM FCK 15MPA , ESP. 14CM, PARA REVESTIMENTO, INCLUSIVE ARGAMASSA PARA ASSENTAMENTO (DETALHE D - CADERNO SEDS)</v>
          </cell>
          <cell r="C199" t="str">
            <v>M2</v>
          </cell>
          <cell r="D199">
            <v>119.82</v>
          </cell>
        </row>
        <row r="200">
          <cell r="A200" t="str">
            <v>ALV-EST-030</v>
          </cell>
          <cell r="B200" t="str">
            <v>ALVENARIA DE BLOCO DE CONCRETO CHEIO SEM ARMAÇÃO, EM CONCRETO COM FCK 15MPA , ESP. 19CM, PARA REVESTIMENTO, INCLUSIVE ARGAMASSA PARA ASSENTAMENTO (DETALHE D - CADERNO SEDS)</v>
          </cell>
          <cell r="C200" t="str">
            <v>M2</v>
          </cell>
          <cell r="D200">
            <v>157.34</v>
          </cell>
        </row>
        <row r="201">
          <cell r="A201" t="str">
            <v>ALV-EST-035</v>
          </cell>
          <cell r="B201" t="str">
            <v>ALVENARIA DE BLOCO DE CONCRETO CHEIO SEM ARMAÇÃO, EM CONCRETO COM FCK DE 20MPA , ESP. 9CM, PARA REVESTIMENTO, INCLUSIVE ARGAMASSA PARA ASSENTAMENTO (DETALHE D - CADERNO SEDS)</v>
          </cell>
          <cell r="C201" t="str">
            <v>M2</v>
          </cell>
          <cell r="D201">
            <v>81.150000000000006</v>
          </cell>
        </row>
        <row r="202">
          <cell r="A202" t="str">
            <v>ALV-EST-040</v>
          </cell>
          <cell r="B202" t="str">
            <v>ALVENARIA DE BLOCO DE CONCRETO CHEIO SEM ARMAÇÃO, EM CONCRETO COM FCK DE 20MPA , ESP. 14CM, PARA REVESTIMENTO, INCLUSIVE ARGAMASSA PARA ASSENTAMENTO (DETALHE D - CADERNO SEDS)</v>
          </cell>
          <cell r="C202" t="str">
            <v>M2</v>
          </cell>
          <cell r="D202">
            <v>121.57</v>
          </cell>
        </row>
        <row r="203">
          <cell r="A203" t="str">
            <v>ALV-EST-045</v>
          </cell>
          <cell r="B203" t="str">
            <v>ALVENARIA DE BLOCO DE CONCRETO CHEIO SEM ARMAÇÃO, EM CONCRETO COM FCK DE 20MPA , ESP. 19CM, PARA REVESTIMENTO, INCLUSIVE ARGAMASSA PARA ASSENTAMENTO (DETALHE D - CADERNO SEDS)</v>
          </cell>
          <cell r="C203" t="str">
            <v>M2</v>
          </cell>
          <cell r="D203">
            <v>159.88</v>
          </cell>
        </row>
        <row r="204">
          <cell r="A204" t="str">
            <v>ALV-LAM-003</v>
          </cell>
          <cell r="B204" t="str">
            <v>ALVENARIA DE VEDAÇÃO COM TIJOLO CERÂMICO LAMINADO, 18 FUROS, ESP. 5,5CM, COM ACABAMENTO APARENTE, INCLUSIVE ARGAMASSA PARA ASSENTAMENTO</v>
          </cell>
          <cell r="C204" t="str">
            <v>M2</v>
          </cell>
          <cell r="D204">
            <v>72.260000000000005</v>
          </cell>
        </row>
        <row r="205">
          <cell r="A205" t="str">
            <v>ALV-LAM-005</v>
          </cell>
          <cell r="B205" t="str">
            <v>ALVENARIA DE VEDAÇÃO COM TIJOLO CERÂMICO LAMINADO, 18 FUROS, ESP. 11CM, COM ACABAMENTO APARENTE, INCLUSIVE ARGAMASSA PARA ASSENTAMENTO</v>
          </cell>
          <cell r="C205" t="str">
            <v>M2</v>
          </cell>
          <cell r="D205">
            <v>122.23</v>
          </cell>
        </row>
        <row r="206">
          <cell r="A206" t="str">
            <v>ALV-LAM-015</v>
          </cell>
          <cell r="B206" t="str">
            <v>ALVENARIA DE VEDAÇÃO COM TIJOLO CERÂMICO LAMINADO, 18 FUROS, ESP. 23,5CM, COM ACABAMENTO APARENTE, INCLUSIVE ARGAMASSA PARA ASSENTAMENTO</v>
          </cell>
          <cell r="C206" t="str">
            <v>M2</v>
          </cell>
          <cell r="D206">
            <v>230.17</v>
          </cell>
        </row>
        <row r="207">
          <cell r="A207" t="str">
            <v>ALV-TIJ-003</v>
          </cell>
          <cell r="B207" t="str">
            <v>ALVENARIA DE VEDAÇÃO COM TIJOLO MACIÇO REQUEIMADO, ESP. 5CM, PARA REVESTIMENTO, INCLUSIVE ARGAMASSA PARA ASSENTAMENTO</v>
          </cell>
          <cell r="C207" t="str">
            <v>M2</v>
          </cell>
          <cell r="D207">
            <v>59.71</v>
          </cell>
        </row>
        <row r="208">
          <cell r="A208" t="str">
            <v>ALV-TIJ-005</v>
          </cell>
          <cell r="B208" t="str">
            <v>ALVENARIA DE VEDAÇÃO COM TIJOLO MACIÇO REQUEIMADO, ESP. 10CM, PARA REVESTIMENTO, INCLUSIVE ARGAMASSA PARA ASSENTAMENTO</v>
          </cell>
          <cell r="C208" t="str">
            <v>M2</v>
          </cell>
          <cell r="D208">
            <v>80.98</v>
          </cell>
        </row>
        <row r="209">
          <cell r="A209" t="str">
            <v>ALV-TIJ-010</v>
          </cell>
          <cell r="B209" t="str">
            <v>ALVENARIA DE VEDAÇÃO COM TIJOLO MACIÇO REQUEIMADO, ESP. 20CM, PARA REVESTIMENTO, INCLUSIVE ARGAMASSA PARA ASSENTAMENTO</v>
          </cell>
          <cell r="C209" t="str">
            <v>M2</v>
          </cell>
          <cell r="D209">
            <v>144.4</v>
          </cell>
        </row>
        <row r="210">
          <cell r="A210" t="str">
            <v>ALV-TIJ-015</v>
          </cell>
          <cell r="B210" t="str">
            <v>ALVENARIA DE VEDAÇÃO COM TIJOLO MACIÇO REQUEIMADO, ESP. 10CM, COM ACABAMENTO APARENTE, INCLUSIVE ARGAMASSA PARA ASSENTAMENTO</v>
          </cell>
          <cell r="C210" t="str">
            <v>M2</v>
          </cell>
          <cell r="D210">
            <v>83.43</v>
          </cell>
        </row>
        <row r="211">
          <cell r="A211" t="str">
            <v>ALV-TIJ-020</v>
          </cell>
          <cell r="B211" t="str">
            <v>ALVENARIA DE VEDAÇÃO COM TIJOLO MACIÇO REQUEIMADO, ESP. 20CM, COM ACABAMENTO APARENTE, INCLUSIVE ARGAMASSA PARA ASSENTAMENTO</v>
          </cell>
          <cell r="C211" t="str">
            <v>M2</v>
          </cell>
          <cell r="D211">
            <v>148.97</v>
          </cell>
        </row>
        <row r="212">
          <cell r="A212" t="str">
            <v>ALV-TIJ-025</v>
          </cell>
          <cell r="B212" t="str">
            <v>ALVENARIA DE VEDAÇÃO COM TIJOLO CERÂMICO FURADO, ESP. 9CM, PARA REVESTIMENTO, INCLUSIVE ARGAMASSA PARA ASSENTAMENTO</v>
          </cell>
          <cell r="C212" t="str">
            <v>M2</v>
          </cell>
          <cell r="D212">
            <v>42.15</v>
          </cell>
        </row>
        <row r="213">
          <cell r="A213" t="str">
            <v>ALV-TIJ-030</v>
          </cell>
          <cell r="B213" t="str">
            <v>ALVENARIA DE VEDAÇÃO COM TIJOLO CERÂMICO FURADO, ESP. 14CM, PARA REVESTIMENTO, INCLUSIVE ARGAMASSA PARA ASSENTAMENTO</v>
          </cell>
          <cell r="C213" t="str">
            <v>M2</v>
          </cell>
          <cell r="D213">
            <v>59.87</v>
          </cell>
        </row>
        <row r="214">
          <cell r="A214" t="str">
            <v>ALV-TIJ-035</v>
          </cell>
          <cell r="B214" t="str">
            <v>ALVENARIA DE VEDAÇÃO COM TIJOLO CERÂMICO FURADO, ESP. 19CM, PARA REVESTIMENTO, INCLUSIVE ARGAMASSA PARA ASSENTAMENTO</v>
          </cell>
          <cell r="C214" t="str">
            <v>M2</v>
          </cell>
          <cell r="D214">
            <v>72.56</v>
          </cell>
        </row>
        <row r="215">
          <cell r="A215" t="str">
            <v>ALV-VID-005</v>
          </cell>
          <cell r="B215" t="str">
            <v>ALVENARIA DE VEDAÇÃO COM BLOCO DE VIDRO (19X19CM), ESP. 8CM, TIPO ONDULADO, INCLUSIVE ARGAMASSA PARA ASSENTAMENTO E REJUTAMENTO</v>
          </cell>
          <cell r="C215" t="str">
            <v>M2</v>
          </cell>
          <cell r="D215">
            <v>393.81</v>
          </cell>
        </row>
        <row r="216">
          <cell r="A216" t="str">
            <v>ALV-VID-010</v>
          </cell>
          <cell r="B216" t="str">
            <v>ALVENARIA DE ELEMENTO VAZADO DE VIDRO,  BLOCO DE VIDRO (10X20CM), ESP. 10CM, TIPO CAPELA, INCLUSIVE ARGAMASSA PARA ASSENTAMENTO E REJUNTAMENTO</v>
          </cell>
          <cell r="C216" t="str">
            <v>M2</v>
          </cell>
          <cell r="D216">
            <v>1406.49</v>
          </cell>
        </row>
        <row r="217">
          <cell r="A217" t="str">
            <v>ALV-VID-015</v>
          </cell>
          <cell r="B217" t="str">
            <v>ALVENARIA DE ELEMENTO VAZADO DE VIDRO,  BLOCO DE VIDRO (10X20CM), ESP. 10CM, TIPO RIO, INCLUSIVE ARGAMASSA PARA ASSENTAMENTO E REJUNTAMENTO</v>
          </cell>
          <cell r="C217" t="str">
            <v>M2</v>
          </cell>
          <cell r="D217">
            <v>1366.96</v>
          </cell>
        </row>
        <row r="218">
          <cell r="A218" t="str">
            <v>AND-ALV-005</v>
          </cell>
          <cell r="B218" t="str">
            <v xml:space="preserve">FORNECIMENTO DE ANDAIME EM MADEIRA PARA ALVENARIA, REAPROVEITAMENTO (6X), INCLUSIVE  MONTAGEM/DESMONTAGEM </v>
          </cell>
          <cell r="C218" t="str">
            <v>M2</v>
          </cell>
          <cell r="D218">
            <v>9.7899999999999991</v>
          </cell>
        </row>
        <row r="219">
          <cell r="A219" t="str">
            <v>AND-BAN-005</v>
          </cell>
          <cell r="B219" t="str">
            <v>BANDEJA SALVA-VIDAS PRIMÁRIA, DE MADEIRA - COM FORRO EM TÁBUA - LARGURA 2,50 M</v>
          </cell>
          <cell r="C219" t="str">
            <v>M</v>
          </cell>
          <cell r="D219">
            <v>334.72</v>
          </cell>
        </row>
        <row r="220">
          <cell r="A220" t="str">
            <v>AND-BAN-010</v>
          </cell>
          <cell r="B220" t="str">
            <v>BANDEJA SALVA-VIDAS PRIMÁRIA, DE MADEIRA - COM FORRO EM CHAPA COMPENSADA - LARGURA 2,50 M</v>
          </cell>
          <cell r="C220" t="str">
            <v>M</v>
          </cell>
          <cell r="D220">
            <v>374.34</v>
          </cell>
        </row>
        <row r="221">
          <cell r="A221" t="str">
            <v>AND-BAN-015</v>
          </cell>
          <cell r="B221" t="str">
            <v>BANDEJA SALVA-VIDAS SECUNDÁRIA, DE MADEIRA - COM FORRO EM TÁBUA - LARGURA 1,40 M</v>
          </cell>
          <cell r="C221" t="str">
            <v>M</v>
          </cell>
          <cell r="D221">
            <v>225.38</v>
          </cell>
        </row>
        <row r="222">
          <cell r="A222" t="str">
            <v>AND-BAN-020</v>
          </cell>
          <cell r="B222" t="str">
            <v>BANDEJA SALVA-VIDAS SECUNDÁRIA, DE MADEIRA - COM FORRO EM CHAPA COMPENSADA - LARGURA 1,40 M</v>
          </cell>
          <cell r="C222" t="str">
            <v>M</v>
          </cell>
          <cell r="D222">
            <v>276.29000000000002</v>
          </cell>
        </row>
        <row r="223">
          <cell r="A223" t="str">
            <v>AND-DUT-006</v>
          </cell>
          <cell r="B223" t="str">
            <v>DUTO DE ENTULHO (ALUGUEL MENSAL), INCLUSIVE MONTAGEM/DESMONTAGEM</v>
          </cell>
          <cell r="C223" t="str">
            <v>MXMÊS</v>
          </cell>
          <cell r="D223">
            <v>44.86</v>
          </cell>
        </row>
        <row r="224">
          <cell r="A224" t="str">
            <v>AND-FAC-010</v>
          </cell>
          <cell r="B224" t="str">
            <v>MONTAGEM E DESMONTAGEM DE ANDAIME METÁLICO PARA FACHADA COM PISO METÁLICO, INCLUSIVE RODAPÉ/GUARDA-CORPO EM MADEIRA, EXCLUSIVE FORNECIMENTO DO ANDAIME</v>
          </cell>
          <cell r="C224" t="str">
            <v>M2</v>
          </cell>
          <cell r="D224">
            <v>11.81</v>
          </cell>
        </row>
        <row r="225">
          <cell r="A225" t="str">
            <v>AND-FAC-011</v>
          </cell>
          <cell r="B225" t="str">
            <v>MONTAGEM E DESMONTAGEM DE ANDAIME METÁLICO PARA FACHADA COM PISO METÁLICO, EXCLUSIVE FORNECIMENTO DO ANDAIME E RODAPÉ/GUARDA-CORPO EM MADEIRA</v>
          </cell>
          <cell r="C225" t="str">
            <v>M2</v>
          </cell>
          <cell r="D225">
            <v>6.78</v>
          </cell>
        </row>
        <row r="226">
          <cell r="A226" t="str">
            <v>AND-FOR-005</v>
          </cell>
          <cell r="B226" t="str">
            <v>CONSTRUÇÃO/MONTAGEM E DESMONTAGEM DE ANDAIME PARA REVESTIMENTO INTERNO DE FORROS</v>
          </cell>
          <cell r="C226" t="str">
            <v>M2</v>
          </cell>
          <cell r="D226">
            <v>9.76</v>
          </cell>
        </row>
        <row r="227">
          <cell r="A227" t="str">
            <v>AND-TEL-005</v>
          </cell>
          <cell r="B227" t="str">
            <v>TELA PARA PROTEÇÃO DE FACHADA EM POLIETILENO</v>
          </cell>
          <cell r="C227" t="str">
            <v>M2</v>
          </cell>
          <cell r="D227">
            <v>6.63</v>
          </cell>
        </row>
        <row r="228">
          <cell r="A228" t="str">
            <v>AND-TEL-006</v>
          </cell>
          <cell r="B228" t="str">
            <v>TELA DE PROTEÇÃO DE FACHADA INSTALADA EM ANDAIME FACHADEIRO</v>
          </cell>
          <cell r="C228" t="str">
            <v>M2</v>
          </cell>
          <cell r="D228">
            <v>5.09</v>
          </cell>
        </row>
        <row r="229">
          <cell r="A229" t="str">
            <v>ARC-CIL-010</v>
          </cell>
          <cell r="B229" t="str">
            <v>CILINDRO DE PRESSÃO MÁXI,A 140 BAR, 3/4" NPT</v>
          </cell>
          <cell r="C229" t="str">
            <v>U</v>
          </cell>
          <cell r="D229">
            <v>315.14999999999998</v>
          </cell>
        </row>
        <row r="230">
          <cell r="A230" t="str">
            <v>ARC-COM-005</v>
          </cell>
          <cell r="B230" t="str">
            <v>COMPRESSOR SL/100 - 120PSI -8,3 BAR 100 LIBRAS</v>
          </cell>
          <cell r="C230" t="str">
            <v>U</v>
          </cell>
          <cell r="D230">
            <v>2316.79</v>
          </cell>
        </row>
        <row r="231">
          <cell r="A231" t="str">
            <v>ARC-COM-010</v>
          </cell>
          <cell r="B231" t="str">
            <v>PRESSOSTATO PARA COMPRESSOR DE 80 A 125 PSI</v>
          </cell>
          <cell r="C231" t="str">
            <v>U</v>
          </cell>
          <cell r="D231">
            <v>103.28</v>
          </cell>
        </row>
        <row r="232">
          <cell r="A232" t="str">
            <v>ARC-COM-015</v>
          </cell>
          <cell r="B232" t="str">
            <v>PRESSOSTATO PARA COMPRESSOR DE 125 A 175 PSI</v>
          </cell>
          <cell r="C232" t="str">
            <v>U</v>
          </cell>
          <cell r="D232">
            <v>102.97</v>
          </cell>
        </row>
        <row r="233">
          <cell r="A233" t="str">
            <v>ARC-FIL-005</v>
          </cell>
          <cell r="B233" t="str">
            <v>FILTRO TIPO "Y" EM BRONZE, DIÂMETRO DE 1/2" NPT</v>
          </cell>
          <cell r="C233" t="str">
            <v>U</v>
          </cell>
          <cell r="D233">
            <v>88.95</v>
          </cell>
        </row>
        <row r="234">
          <cell r="A234" t="str">
            <v>ARC-FIL-010</v>
          </cell>
          <cell r="B234" t="str">
            <v>FILTRO TIPO "Y" EM BRONZE, DIÂMETRO DE 3/4" NPT</v>
          </cell>
          <cell r="C234" t="str">
            <v>U</v>
          </cell>
          <cell r="D234">
            <v>116.5</v>
          </cell>
        </row>
        <row r="235">
          <cell r="A235" t="str">
            <v>ARC-FIL-015</v>
          </cell>
          <cell r="B235" t="str">
            <v>FILTRO TIPO "Y" EM BRONZE, DIÂMETRO DE 1" NPT</v>
          </cell>
          <cell r="C235" t="str">
            <v>U</v>
          </cell>
          <cell r="D235">
            <v>135.5</v>
          </cell>
        </row>
        <row r="236">
          <cell r="A236" t="str">
            <v>ARC-FIL-020</v>
          </cell>
          <cell r="B236" t="str">
            <v>FILTRO TIPO "Y" EM BRONZE, DIÂMETRO DE 1 1/4" NPT</v>
          </cell>
          <cell r="C236" t="str">
            <v>U</v>
          </cell>
          <cell r="D236">
            <v>203.9</v>
          </cell>
        </row>
        <row r="237">
          <cell r="A237" t="str">
            <v>ARC-FIL-025</v>
          </cell>
          <cell r="B237" t="str">
            <v>FILTRO TIPO "Y" EM BRONZE, DIÂMETRO DE 1 1/2" NPT</v>
          </cell>
          <cell r="C237" t="str">
            <v>U</v>
          </cell>
          <cell r="D237">
            <v>240</v>
          </cell>
        </row>
        <row r="238">
          <cell r="A238" t="str">
            <v>ARC-FIL-030</v>
          </cell>
          <cell r="B238" t="str">
            <v>FILTRO TIPO "Y" EM BRONZE, DIÂMETRO DE 2" NPT</v>
          </cell>
          <cell r="C238" t="str">
            <v>U</v>
          </cell>
          <cell r="D238">
            <v>328.35</v>
          </cell>
        </row>
        <row r="239">
          <cell r="A239" t="str">
            <v>ARC-MAN-015</v>
          </cell>
          <cell r="B239" t="str">
            <v>MANÔMETRO DE PRESSÃO PARA AR COMPRIMIDO 15 A 600 mBAR, COM ROSCA, 1/4 NPT</v>
          </cell>
          <cell r="C239" t="str">
            <v>U</v>
          </cell>
          <cell r="D239">
            <v>372.7</v>
          </cell>
        </row>
        <row r="240">
          <cell r="A240" t="str">
            <v>ARC-MAN-020</v>
          </cell>
          <cell r="B240" t="str">
            <v>MANÔMETRO DE PRESSÃO PARA AR COMPRIMIDO 15 A 600 mBAR, COM ROSCA, 1/2 NPT</v>
          </cell>
          <cell r="C240" t="str">
            <v>U</v>
          </cell>
          <cell r="D240">
            <v>469.93</v>
          </cell>
        </row>
        <row r="241">
          <cell r="A241" t="str">
            <v>ARC-VAL-005</v>
          </cell>
          <cell r="B241" t="str">
            <v>VÁLVULA SOLENÓIDE 2/3 VIAS NF. AÇÃO DIRETA 3/8" BSP</v>
          </cell>
          <cell r="C241" t="str">
            <v>U</v>
          </cell>
          <cell r="D241">
            <v>167.63</v>
          </cell>
        </row>
        <row r="242">
          <cell r="A242" t="str">
            <v>ARC-VAL-010</v>
          </cell>
          <cell r="B242" t="str">
            <v>VÁLVULA SOLENÓIDE 2/3 VIAS NF. AÇÃO DIRETA 1/2" BSP</v>
          </cell>
          <cell r="C242" t="str">
            <v>U</v>
          </cell>
          <cell r="D242">
            <v>224.13</v>
          </cell>
        </row>
        <row r="243">
          <cell r="A243" t="str">
            <v>ARC-VAL-015</v>
          </cell>
          <cell r="B243" t="str">
            <v>VÁLVULA DE ESFERA EM LATÃO, DIÂMETRO DE 1/2" NPT</v>
          </cell>
          <cell r="C243" t="str">
            <v>U</v>
          </cell>
          <cell r="D243">
            <v>60.91</v>
          </cell>
        </row>
        <row r="244">
          <cell r="A244" t="str">
            <v>ARC-VAL-020</v>
          </cell>
          <cell r="B244" t="str">
            <v>VÁLVULA DE ESFERA EM LATÃO, DIÂMETRO DE 3/4" NPT</v>
          </cell>
          <cell r="C244" t="str">
            <v>U</v>
          </cell>
          <cell r="D244">
            <v>73.760000000000005</v>
          </cell>
        </row>
        <row r="245">
          <cell r="A245" t="str">
            <v>ARC-VAL-025</v>
          </cell>
          <cell r="B245" t="str">
            <v>VÁLVULA DE ESFERA EM LATÃO, DIÂMETRO DE 1" NPT</v>
          </cell>
          <cell r="C245" t="str">
            <v>U</v>
          </cell>
          <cell r="D245">
            <v>105.25</v>
          </cell>
        </row>
        <row r="246">
          <cell r="A246" t="str">
            <v>ARC-VAL-030</v>
          </cell>
          <cell r="B246" t="str">
            <v>VÁLVULA DE ESFERA EM LATÃO, DIÂMETRO DE 1 1/4" NPT</v>
          </cell>
          <cell r="C246" t="str">
            <v>U</v>
          </cell>
          <cell r="D246">
            <v>152.38</v>
          </cell>
        </row>
        <row r="247">
          <cell r="A247" t="str">
            <v>ARC-VAL-035</v>
          </cell>
          <cell r="B247" t="str">
            <v>VÁLVULA DE ESFERA EM LATÃO, DIÂMETRO DE 1 1/2" NPT</v>
          </cell>
          <cell r="C247" t="str">
            <v>U</v>
          </cell>
          <cell r="D247">
            <v>178.79</v>
          </cell>
        </row>
        <row r="248">
          <cell r="A248" t="str">
            <v>ARC-VAL-040</v>
          </cell>
          <cell r="B248" t="str">
            <v>VÁLVULA DE ESFERA EM LATÃO, DIÂMETRO DE 2" NPT</v>
          </cell>
          <cell r="C248" t="str">
            <v>U</v>
          </cell>
          <cell r="D248">
            <v>295.22000000000003</v>
          </cell>
        </row>
        <row r="249">
          <cell r="A249" t="str">
            <v>ARC-VAL-045</v>
          </cell>
          <cell r="B249" t="str">
            <v>VÁLVULA DE ESFERA EM LATÃO, DIÂMETRO DE 2 1/2" NPT</v>
          </cell>
          <cell r="C249" t="str">
            <v>U</v>
          </cell>
          <cell r="D249">
            <v>317.33</v>
          </cell>
        </row>
        <row r="250">
          <cell r="A250" t="str">
            <v>ARC-VAL-050</v>
          </cell>
          <cell r="B250" t="str">
            <v>VÁLVULA DE RETENÇÃO EM LATÃO, DIÂMETRO DE 1/2" NPT</v>
          </cell>
          <cell r="C250" t="str">
            <v>U</v>
          </cell>
          <cell r="D250">
            <v>44.53</v>
          </cell>
        </row>
        <row r="251">
          <cell r="A251" t="str">
            <v>ARC-VAL-055</v>
          </cell>
          <cell r="B251" t="str">
            <v>VÁLVULA DE RETENÇÃO EM LATÃO, DIÂMETRO DE 3/4" NPT</v>
          </cell>
          <cell r="C251" t="str">
            <v>U</v>
          </cell>
          <cell r="D251">
            <v>48.15</v>
          </cell>
        </row>
        <row r="252">
          <cell r="A252" t="str">
            <v>ARC-VAL-060</v>
          </cell>
          <cell r="B252" t="str">
            <v>VÁLVULA DE RETENÇÃO EM LATÃO, DIÂMETRO DE 1" NPT</v>
          </cell>
          <cell r="C252" t="str">
            <v>U</v>
          </cell>
          <cell r="D252">
            <v>58.4</v>
          </cell>
        </row>
        <row r="253">
          <cell r="A253" t="str">
            <v>ARC-VAL-065</v>
          </cell>
          <cell r="B253" t="str">
            <v>VÁLVULA DE RETENÇÃO EM LATÃO, DIÂMETRO DE 1 1/4" NPT</v>
          </cell>
          <cell r="C253" t="str">
            <v>U</v>
          </cell>
          <cell r="D253">
            <v>106.83</v>
          </cell>
        </row>
        <row r="254">
          <cell r="A254" t="str">
            <v>ARC-VAL-070</v>
          </cell>
          <cell r="B254" t="str">
            <v>VÁLVULA DE RETENÇÃO EM LATÃO, DIÂMETRO DE 1 1/2" NPT</v>
          </cell>
          <cell r="C254" t="str">
            <v>U</v>
          </cell>
          <cell r="D254">
            <v>133.55000000000001</v>
          </cell>
        </row>
        <row r="255">
          <cell r="A255" t="str">
            <v>ARC-VAL-075</v>
          </cell>
          <cell r="B255" t="str">
            <v>VÁLVULA DE RETENÇÃO EM LATÃO, DIÂMETRO DE 2" NPT</v>
          </cell>
          <cell r="C255" t="str">
            <v>U</v>
          </cell>
          <cell r="D255">
            <v>181.28</v>
          </cell>
        </row>
        <row r="256">
          <cell r="A256" t="str">
            <v>ARC-VAL-080</v>
          </cell>
          <cell r="B256" t="str">
            <v>VÁLVULA DE RETENÇÃO EM LATÃO, DIÂMETRO DE 2 1/2" NPT</v>
          </cell>
          <cell r="C256" t="str">
            <v>U</v>
          </cell>
          <cell r="D256">
            <v>289.14</v>
          </cell>
        </row>
        <row r="257">
          <cell r="A257" t="str">
            <v>ARC-VAL-085</v>
          </cell>
          <cell r="B257" t="str">
            <v>VÁLVULA DE ALÍVIO E SEGURANÇA, DIÂMETRO DE 1/2" NPT</v>
          </cell>
          <cell r="C257" t="str">
            <v>U</v>
          </cell>
          <cell r="D257">
            <v>653.87</v>
          </cell>
        </row>
        <row r="258">
          <cell r="A258" t="str">
            <v>ARC-VAL-090</v>
          </cell>
          <cell r="B258" t="str">
            <v>VÁLVULA DE ALÍVIO E SEGURANÇA, DIÂMETRO DE 3/4" NPT</v>
          </cell>
          <cell r="C258" t="str">
            <v>U</v>
          </cell>
          <cell r="D258">
            <v>815.49</v>
          </cell>
        </row>
        <row r="259">
          <cell r="A259" t="str">
            <v>ARC-VAL-095</v>
          </cell>
          <cell r="B259" t="str">
            <v>VÁLVULA DE ALÍVIO E SEGURANÇA, DIÂMETRO DE 1" NPT</v>
          </cell>
          <cell r="C259" t="str">
            <v>U</v>
          </cell>
          <cell r="D259">
            <v>981.67</v>
          </cell>
        </row>
        <row r="260">
          <cell r="A260" t="str">
            <v>ARC-VAL-100</v>
          </cell>
          <cell r="B260" t="str">
            <v>VÁLVULA DE ALÍVIO E SEGURANÇA, DIÂMETRO DE 1 1/4" NPT</v>
          </cell>
          <cell r="C260" t="str">
            <v>U</v>
          </cell>
          <cell r="D260">
            <v>1372.38</v>
          </cell>
        </row>
        <row r="261">
          <cell r="A261" t="str">
            <v>ARC-VAL-105</v>
          </cell>
          <cell r="B261" t="str">
            <v>VÁLVULA DE ALÍVIO E SEGURANÇA, DIÂMETRO DE 1 1/2" NPT</v>
          </cell>
          <cell r="C261" t="str">
            <v>U</v>
          </cell>
          <cell r="D261">
            <v>1637.26</v>
          </cell>
        </row>
        <row r="262">
          <cell r="A262" t="str">
            <v>ARC-VAL-110</v>
          </cell>
          <cell r="B262" t="str">
            <v>VÁLVULA DE ALÍVIO E SEGURANÇA, DIÂMETRO DE 2" NPT</v>
          </cell>
          <cell r="C262" t="str">
            <v>U</v>
          </cell>
          <cell r="D262">
            <v>2345.08</v>
          </cell>
        </row>
        <row r="263">
          <cell r="A263" t="str">
            <v>ARC-VAL-115</v>
          </cell>
          <cell r="B263" t="str">
            <v>VÁLVULA DE ALÍVIO E SEGURANÇA, DIÂMETRO DE 2 1/2" NPT</v>
          </cell>
          <cell r="C263" t="str">
            <v>U</v>
          </cell>
          <cell r="D263">
            <v>4994.45</v>
          </cell>
        </row>
        <row r="264">
          <cell r="A264" t="str">
            <v>ARM-AÇO-005</v>
          </cell>
          <cell r="B264" t="str">
            <v>CORTE, DOBRA E MONTAGEM DE AÇO CA-50 DIÂMETRO (6,3MM A 12,5MM)</v>
          </cell>
          <cell r="C264" t="str">
            <v>KG</v>
          </cell>
          <cell r="D264">
            <v>12.35</v>
          </cell>
        </row>
        <row r="265">
          <cell r="A265" t="str">
            <v>ARM-AÇO-010</v>
          </cell>
          <cell r="B265" t="str">
            <v xml:space="preserve">CORTE, DOBRA E MONTAGEM DE AÇO CA-50 DIÂMETRO (16,0MM A 25,0MM) </v>
          </cell>
          <cell r="C265" t="str">
            <v>KG</v>
          </cell>
          <cell r="D265">
            <v>11.84</v>
          </cell>
        </row>
        <row r="266">
          <cell r="A266" t="str">
            <v>ARM-AÇO-015</v>
          </cell>
          <cell r="B266" t="str">
            <v>CORTE, DOBRA E MONTAGEM DE AÇO CA-60 DIÂMETRO (4,2MM A 5,0MM)</v>
          </cell>
          <cell r="C266" t="str">
            <v>KG</v>
          </cell>
          <cell r="D266">
            <v>13.55</v>
          </cell>
        </row>
        <row r="267">
          <cell r="A267" t="str">
            <v>ARM-AÇO-020</v>
          </cell>
          <cell r="B267" t="str">
            <v>CORTE, DOBRA E MONTAGEM DE AÇO CA-50/60</v>
          </cell>
          <cell r="C267" t="str">
            <v>KG</v>
          </cell>
          <cell r="D267">
            <v>12.43</v>
          </cell>
        </row>
        <row r="268">
          <cell r="A268" t="str">
            <v>ARM-TEL-005</v>
          </cell>
          <cell r="B268" t="str">
            <v>ARMADURA DE TELA DE AÇO CA-60 B SOLDADA TIPO Q-138 (DIÂMETRO DO FIO: 4,20 MM / DIMENSÕES DA TRAMA: 100 X 100 MM / TIPO DA MALHA: QUADRANGULAR )</v>
          </cell>
          <cell r="C268" t="str">
            <v>KG</v>
          </cell>
          <cell r="D268">
            <v>15.12</v>
          </cell>
        </row>
        <row r="269">
          <cell r="A269" t="str">
            <v>ARM-TEL-010</v>
          </cell>
          <cell r="B269" t="str">
            <v>ARMADURA DE TELA DE AÇO CA-60 B SOLDADA TIPO Q-92 (DIÂMETRO DO FIO: 4,20 MM / DIMENSÕES DA TRAMA: 150 X 150 MM / TIPO DA MALHA: QUADRANGULAR)</v>
          </cell>
          <cell r="C269" t="str">
            <v>KG</v>
          </cell>
          <cell r="D269">
            <v>15.9</v>
          </cell>
        </row>
        <row r="270">
          <cell r="A270" t="str">
            <v>AUX-ARG-005</v>
          </cell>
          <cell r="B270" t="str">
            <v>ARGAMASSA DE CAL HIDRATADA, TRAÇO 1:3 (CAL E AREIA), PREPARO MANUAL</v>
          </cell>
          <cell r="C270" t="str">
            <v>M3</v>
          </cell>
          <cell r="D270">
            <v>402.84</v>
          </cell>
        </row>
        <row r="271">
          <cell r="A271" t="str">
            <v>AUX-ARG-010</v>
          </cell>
          <cell r="B271" t="str">
            <v>ARGAMASSA, TRAÇO 1:3 (CIMENTO E AREIA), PREPARO MECÂNICO</v>
          </cell>
          <cell r="C271" t="str">
            <v>M3</v>
          </cell>
          <cell r="D271">
            <v>515.67999999999995</v>
          </cell>
        </row>
        <row r="272">
          <cell r="A272" t="str">
            <v>AUX-ARG-015</v>
          </cell>
          <cell r="B272" t="str">
            <v>ARGAMASSA, TRAÇO 1:4 (CIMENTO E AREIA), PREPARO MECÂNICO</v>
          </cell>
          <cell r="C272" t="str">
            <v>M3</v>
          </cell>
          <cell r="D272">
            <v>434.61</v>
          </cell>
        </row>
        <row r="273">
          <cell r="A273" t="str">
            <v>AUX-ARG-020</v>
          </cell>
          <cell r="B273" t="str">
            <v>ARGAMASSA, TRAÇO 1:5 (CIMENTO E AREIA), PREPARO MECÂNICO</v>
          </cell>
          <cell r="C273" t="str">
            <v>M3</v>
          </cell>
          <cell r="D273">
            <v>385.7</v>
          </cell>
        </row>
        <row r="274">
          <cell r="A274" t="str">
            <v>AUX-ARG-025</v>
          </cell>
          <cell r="B274" t="str">
            <v>ARGAMASSA, TRAÇO 1:6 (CIMENTO E AREIA), PREPARO MECÂNICO</v>
          </cell>
          <cell r="C274" t="str">
            <v>M3</v>
          </cell>
          <cell r="D274">
            <v>352.87</v>
          </cell>
        </row>
        <row r="275">
          <cell r="A275" t="str">
            <v>AUX-ARG-030</v>
          </cell>
          <cell r="B275" t="str">
            <v>ARGAMASSA, TRAÇO 1:7 (CIMENTO E AREIA), PREPARO MECÂNICO</v>
          </cell>
          <cell r="C275" t="str">
            <v>M3</v>
          </cell>
          <cell r="D275">
            <v>329.42</v>
          </cell>
        </row>
        <row r="276">
          <cell r="A276" t="str">
            <v>AUX-ARG-035</v>
          </cell>
          <cell r="B276" t="str">
            <v>ARGAMASSA, TRAÇO 1:2:8 (CIMENTO, CAL E AREIA), PREPARO MECÂNICO</v>
          </cell>
          <cell r="C276" t="str">
            <v>M3</v>
          </cell>
          <cell r="D276">
            <v>435.63</v>
          </cell>
        </row>
        <row r="277">
          <cell r="A277" t="str">
            <v>AUX-ARG-040</v>
          </cell>
          <cell r="B277" t="str">
            <v>ARGAMASSA, TRAÇO 1:2:9 (CIMENTO, CAL E AREIA), PREPARO MECÂNICO</v>
          </cell>
          <cell r="C277" t="str">
            <v>M3</v>
          </cell>
          <cell r="D277">
            <v>408.76</v>
          </cell>
        </row>
        <row r="278">
          <cell r="A278" t="str">
            <v>AUX-BAN-005</v>
          </cell>
          <cell r="B278" t="str">
            <v>BANCADA EM CONCRETO L = 40 CM COM DRAMIX</v>
          </cell>
          <cell r="C278" t="str">
            <v>M2</v>
          </cell>
          <cell r="D278">
            <v>323.82</v>
          </cell>
        </row>
        <row r="279">
          <cell r="A279" t="str">
            <v>AUX-CON-005</v>
          </cell>
          <cell r="B279" t="str">
            <v>CONCRETO MAGRO, TRAÇO 1:4:8, PREPARADO EM OBRA COM BETONEIRA, SEM FUNÇÃO ESTRUTURAL</v>
          </cell>
          <cell r="C279" t="str">
            <v>M3</v>
          </cell>
          <cell r="D279">
            <v>331.98</v>
          </cell>
        </row>
        <row r="280">
          <cell r="A280" t="str">
            <v>AUX-CON-010</v>
          </cell>
          <cell r="B280" t="str">
            <v>CONCRETO MAGRO, TRAÇO 1:3:6, PREPARADO EM OBRA COM BETONEIRA, SEM FUNÇÃO ESTRUTURAL</v>
          </cell>
          <cell r="C280" t="str">
            <v>M3</v>
          </cell>
          <cell r="D280">
            <v>353.99</v>
          </cell>
        </row>
        <row r="281">
          <cell r="A281" t="str">
            <v>AUX-CON-015</v>
          </cell>
          <cell r="B281" t="str">
            <v>CONCRETO NÃO ESTRUTURAL, PREPARADO EM OBRA COM BETONEIRA, CONTROLE "B", COM FCK 9 MPA, BRITA Nº (1 E 2), CONSISTÊNCIA PARA VIBRAÇÃO (FABRICAÇÃO)</v>
          </cell>
          <cell r="C281" t="str">
            <v>M3</v>
          </cell>
          <cell r="D281">
            <v>404.4</v>
          </cell>
        </row>
        <row r="282">
          <cell r="A282" t="str">
            <v>AUX-CON-020</v>
          </cell>
          <cell r="B282" t="str">
            <v>CONCRETO NÃO ESTRUTURAL, PREPARADO EM OBRA COM BETONEIRA, CONTROLE "B", COM FCK 10 MPA, BRITA Nº (1 E 2), CONSISTÊNCIA PARA VIBRAÇÃO (FABRICAÇÃO)</v>
          </cell>
          <cell r="C282" t="str">
            <v>M3</v>
          </cell>
          <cell r="D282">
            <v>409.78</v>
          </cell>
        </row>
        <row r="283">
          <cell r="A283" t="str">
            <v>AUX-CON-025</v>
          </cell>
          <cell r="B283" t="str">
            <v>CONCRETO NÃO ESTRUTURAL, PREPARADO EM OBRA COM BETONEIRA, CONTROLE "B", COM FCK 13,5 MPA, BRITA Nº (1 E 2), CONSISTÊNCIA PARA VIBRAÇÃO (FABRICAÇÃO)</v>
          </cell>
          <cell r="C283" t="str">
            <v>M3</v>
          </cell>
          <cell r="D283">
            <v>427.87</v>
          </cell>
        </row>
        <row r="284">
          <cell r="A284" t="str">
            <v>AUX-CON-030</v>
          </cell>
          <cell r="B284" t="str">
            <v>CONCRETO NÃO ESTRUTURAL, PREPARADO EM OBRA COM BETONEIRA, CONTROLE "B", COM FCK 15 MPA, BRITA Nº (1 E 2), CONSISTÊNCIA PARA VIBRAÇÃO (FABRICAÇÃO)</v>
          </cell>
          <cell r="C284" t="str">
            <v>M3</v>
          </cell>
          <cell r="D284">
            <v>434.89</v>
          </cell>
        </row>
        <row r="285">
          <cell r="A285" t="str">
            <v>AUX-CON-035</v>
          </cell>
          <cell r="B285" t="str">
            <v>CONCRETO NÃO ESTRUTURAL, PREPARADO EM OBRA COM BETONEIRA, CONTROLE "B", COM FCK 18 MPA, BRITA Nº (1 E 2), CONSISTÊNCIA PARA VIBRAÇÃO (FABRICAÇÃO)</v>
          </cell>
          <cell r="C285" t="str">
            <v>M3</v>
          </cell>
          <cell r="D285">
            <v>449.33</v>
          </cell>
        </row>
        <row r="286">
          <cell r="A286" t="str">
            <v>AUX-CON-040</v>
          </cell>
          <cell r="B286" t="str">
            <v>CONCRETO ESTRUTURAL, PREPARADO EM OBRA COM BETONEIRA, CONTROLE "B", COM FCK 20 MPA, BRITA Nº (1 E 2), CONSISTÊNCIA PARA VIBRAÇÃO (FABRICAÇÃO)</v>
          </cell>
          <cell r="C286" t="str">
            <v>M3</v>
          </cell>
          <cell r="D286">
            <v>459.16</v>
          </cell>
        </row>
        <row r="287">
          <cell r="A287" t="str">
            <v>AUX-CON-045</v>
          </cell>
          <cell r="B287" t="str">
            <v>CONCRETO ESTRUTURAL, PREPARADO EM OBRA COM BETONEIRA, CONTROLE "B", COM FCK 25 MPA, BRITA Nº (1 E 2), CONSISTÊNCIA PARA VIBRAÇÃO (FABRICAÇÃO)</v>
          </cell>
          <cell r="C287" t="str">
            <v>M3</v>
          </cell>
          <cell r="D287">
            <v>476.81</v>
          </cell>
        </row>
        <row r="288">
          <cell r="A288" t="str">
            <v>AUX-CON-050</v>
          </cell>
          <cell r="B288" t="str">
            <v>CONCRETO ESTRUTURAL, PREPARADO EM OBRA COM BETONEIRA, CONTROLE "A", COM FCK 30 MPA, BRITA Nº (1 E 2), CONSISTÊNCIA PARA VIBRAÇÃO (FABRICAÇÃO)</v>
          </cell>
          <cell r="C288" t="str">
            <v>M3</v>
          </cell>
          <cell r="D288">
            <v>513.14</v>
          </cell>
        </row>
        <row r="289">
          <cell r="A289" t="str">
            <v>AUX-CON-056</v>
          </cell>
          <cell r="B289" t="str">
            <v>CONCRETO ESTRUTURAL, PREPARADO EM OBRA COM BETONEIRA, CONTROLE "A", COM FCK 35 MPA, BRITA Nº (1 E 2), CONSISTÊNCIA PARA VIBRAÇÃO (FABRICAÇÃO)</v>
          </cell>
          <cell r="C289" t="str">
            <v>M3</v>
          </cell>
          <cell r="D289">
            <v>535.37</v>
          </cell>
        </row>
        <row r="290">
          <cell r="A290" t="str">
            <v>AUX-CON-060</v>
          </cell>
          <cell r="B290" t="str">
            <v>CONCRETO ESTRUTURAL, PREPARADO EM OBRA COM BETONEIRA, CONTROLE "A", COM FCK 40 MPA, BRITA Nº (1 E 2), CONSISTÊNCIA PARA VIBRAÇÃO (FABRICAÇÃO)</v>
          </cell>
          <cell r="C290" t="str">
            <v>M3</v>
          </cell>
          <cell r="D290">
            <v>570.64</v>
          </cell>
        </row>
        <row r="291">
          <cell r="A291" t="str">
            <v>AUX-LAJ-005</v>
          </cell>
          <cell r="B291" t="str">
            <v>LAJE SOBRE O SOLO, D = 8 CM, CONCRETO 1:3:6, CIMENTO, AREIA E BRITA</v>
          </cell>
          <cell r="C291" t="str">
            <v>M2</v>
          </cell>
          <cell r="D291">
            <v>46.34</v>
          </cell>
        </row>
        <row r="292">
          <cell r="A292" t="str">
            <v>AUX-LAJ-010</v>
          </cell>
          <cell r="B292" t="str">
            <v>LAJE PRÉ-MOLDADA D = 8 CM, CONCRETO 1:2:4 COM ARMAÇÃO E FORMA RESINADA</v>
          </cell>
          <cell r="C292" t="str">
            <v>M2</v>
          </cell>
          <cell r="D292">
            <v>161.04</v>
          </cell>
        </row>
        <row r="293">
          <cell r="A293" t="str">
            <v>AUX-LAN-005</v>
          </cell>
          <cell r="B293" t="str">
            <v>TRANSPORTE, LANÇAMENTO E ADENSAMENTO E ACABAMENTO DE CONCRETO EM FUNDAÇÃO/RADIER</v>
          </cell>
          <cell r="C293" t="str">
            <v>M3</v>
          </cell>
          <cell r="D293">
            <v>88.57</v>
          </cell>
        </row>
        <row r="294">
          <cell r="A294" t="str">
            <v>AUX-LAN-010</v>
          </cell>
          <cell r="B294" t="str">
            <v>TRANSPORTE, LANÇAMENTO E ADENSAMENTO E ACABAMENTO DE CONCRETO EM ESTRUTURA</v>
          </cell>
          <cell r="C294" t="str">
            <v>M3</v>
          </cell>
          <cell r="D294">
            <v>112.88</v>
          </cell>
        </row>
        <row r="295">
          <cell r="A295" t="str">
            <v>AUX-LAN-015</v>
          </cell>
          <cell r="B295" t="str">
            <v>APLICAÇÃO DE PEDRA DE MÃO EM SAPATAS, ARRIMOS E TUBULÕES</v>
          </cell>
          <cell r="C295" t="str">
            <v>M3</v>
          </cell>
          <cell r="D295">
            <v>24.31</v>
          </cell>
        </row>
        <row r="296">
          <cell r="A296" t="str">
            <v>AUX-LIX-005</v>
          </cell>
          <cell r="B296" t="str">
            <v>LIXAMENTO DE SUPERFÍCIE DE CONCRETO manual para preparação e conservação</v>
          </cell>
          <cell r="C296" t="str">
            <v>M2</v>
          </cell>
          <cell r="D296">
            <v>9.51</v>
          </cell>
        </row>
        <row r="297">
          <cell r="A297" t="str">
            <v>AUX-PIN-005</v>
          </cell>
          <cell r="B297" t="str">
            <v>PINTURA ESMALTE EM POSTES OU TUBULAÇÕES 2 DEMÃO</v>
          </cell>
          <cell r="C297" t="str">
            <v>M</v>
          </cell>
          <cell r="D297">
            <v>6.8</v>
          </cell>
        </row>
        <row r="298">
          <cell r="A298" t="str">
            <v>AUX-PLA-005</v>
          </cell>
          <cell r="B298" t="str">
            <v>PLACA DE CONCRETO ARMADO D = 8 CM, PRÉ MOLDADA</v>
          </cell>
          <cell r="C298" t="str">
            <v>M2</v>
          </cell>
          <cell r="D298">
            <v>215.18</v>
          </cell>
        </row>
        <row r="299">
          <cell r="A299" t="str">
            <v>AUX-PLA-010</v>
          </cell>
          <cell r="B299" t="str">
            <v>PLACA DE CONCRETO ARMADO D = 5 CM, PRÉ MOLDADA</v>
          </cell>
          <cell r="C299" t="str">
            <v>M2</v>
          </cell>
          <cell r="D299">
            <v>184.54</v>
          </cell>
        </row>
        <row r="300">
          <cell r="A300" t="str">
            <v>AUX-PLA-050</v>
          </cell>
          <cell r="B300" t="str">
            <v>PINGADEIRA COM DIMENSÃO (20X5)CM, MOLDADO "IN-LOCO", EM CONCRETO NÃO ESTRUTURAL, PREPARADO EM OBRA COM BETONEIRA, COM FCK 15MPA, INCLUSIVE LANÇAMENTO, ADENSAMENTO, ACABAMENTO E ARMAÇÃO</v>
          </cell>
          <cell r="C300" t="str">
            <v>M</v>
          </cell>
          <cell r="D300">
            <v>17.760000000000002</v>
          </cell>
        </row>
        <row r="301">
          <cell r="A301" t="str">
            <v>AUX-TAM-005</v>
          </cell>
          <cell r="B301" t="str">
            <v>TAMPA DE CONCRETO PARA CAIXA DE INSPEÇÃO EM ALVENARIA E = 8 CM</v>
          </cell>
          <cell r="C301" t="str">
            <v>M2</v>
          </cell>
          <cell r="D301">
            <v>161.04</v>
          </cell>
        </row>
        <row r="302">
          <cell r="A302" t="str">
            <v>AUX-TAM-010</v>
          </cell>
          <cell r="B302" t="str">
            <v>TAMPA EM CONCRETO COM FCK 15MPA, MOLDADA IN LOCO, PARA CANALETA COM LARGURA 30CM, ESP. 8CM, INCLUSIVE ARMAÇÃO CA-50 DIÂMETRO (6,3MM)</v>
          </cell>
          <cell r="C302" t="str">
            <v>M</v>
          </cell>
          <cell r="D302">
            <v>40.03</v>
          </cell>
        </row>
        <row r="303">
          <cell r="A303" t="str">
            <v>AUX-VER-010</v>
          </cell>
          <cell r="B303" t="str">
            <v>ARGAMASSA COM VERMICULITA, PREPARO MANUAL</v>
          </cell>
          <cell r="C303" t="str">
            <v>M3</v>
          </cell>
          <cell r="D303">
            <v>877.66</v>
          </cell>
        </row>
        <row r="304">
          <cell r="A304" t="str">
            <v>AUX-VIG-005</v>
          </cell>
          <cell r="B304" t="str">
            <v>VIGA 0,10 A 0,20 M DE LARGURA, CONCRETO 1:2:4 COM ARMAÇÃO E FORMA RESINADA</v>
          </cell>
          <cell r="C304" t="str">
            <v>M3</v>
          </cell>
          <cell r="D304">
            <v>2125.6999999999998</v>
          </cell>
        </row>
        <row r="305">
          <cell r="A305" t="str">
            <v>BAN-AÇO-005</v>
          </cell>
          <cell r="B305" t="str">
            <v>BANCADA EM AÇO INOXIDÁVEL</v>
          </cell>
          <cell r="C305" t="str">
            <v>M2</v>
          </cell>
          <cell r="D305">
            <v>1172.6500000000001</v>
          </cell>
        </row>
        <row r="306">
          <cell r="A306" t="str">
            <v>BAN-ARD-005</v>
          </cell>
          <cell r="B306" t="str">
            <v>BANCADA EM ARDÓSIA E = 3 CM, APOIADA EM ALVENARIA</v>
          </cell>
          <cell r="C306" t="str">
            <v>M2</v>
          </cell>
          <cell r="D306">
            <v>213.38</v>
          </cell>
        </row>
        <row r="307">
          <cell r="A307" t="str">
            <v>BAN-ARD-010</v>
          </cell>
          <cell r="B307" t="str">
            <v>BANCADA EM ARDÓSIA E = 3 CM, L = 55 CM, APOIADA EM CONSOLE DE METALON</v>
          </cell>
          <cell r="C307" t="str">
            <v>M2</v>
          </cell>
          <cell r="D307">
            <v>235.94</v>
          </cell>
        </row>
        <row r="308">
          <cell r="A308" t="str">
            <v>BAN-CON-005</v>
          </cell>
          <cell r="B308" t="str">
            <v>BANCADA SIMPLES EM CONCRETO, APOIADA EM ALVENARIA</v>
          </cell>
          <cell r="C308" t="str">
            <v>M2</v>
          </cell>
          <cell r="D308">
            <v>265.95999999999998</v>
          </cell>
        </row>
        <row r="309">
          <cell r="A309" t="str">
            <v>BAN-CON-010</v>
          </cell>
          <cell r="B309" t="str">
            <v>BANCADA EM CONCRETO, APOIADA EM CONSOLE DE METALON 20 X 30 MM</v>
          </cell>
          <cell r="C309" t="str">
            <v>M2</v>
          </cell>
          <cell r="D309">
            <v>280.62</v>
          </cell>
        </row>
        <row r="310">
          <cell r="A310" t="str">
            <v>BAN-FUR-005</v>
          </cell>
          <cell r="B310" t="str">
            <v>FURO DE BOJO EM BANCADA DE GRANITO/MÁRMORE, INCLUSIVE COLAGEM COM MASSA PLÁSTICA</v>
          </cell>
          <cell r="C310" t="str">
            <v>UN</v>
          </cell>
          <cell r="D310">
            <v>98.81</v>
          </cell>
        </row>
        <row r="311">
          <cell r="A311" t="str">
            <v>BAN-GRA-005</v>
          </cell>
          <cell r="B311" t="str">
            <v>BANCADA EM GRANITO CINZA ANDORINHA E = 3 CM, APOIADA EM CONSOLE DE METALON 20 X 30 MM</v>
          </cell>
          <cell r="C311" t="str">
            <v>M2</v>
          </cell>
          <cell r="D311">
            <v>337.34</v>
          </cell>
        </row>
        <row r="312">
          <cell r="A312" t="str">
            <v>BAN-GRA-010</v>
          </cell>
          <cell r="B312" t="str">
            <v>BANCADA EM GRANITO CINZA ANDORINHA E = 3 CM, APOIADA EM ALVENARIA</v>
          </cell>
          <cell r="C312" t="str">
            <v>M2</v>
          </cell>
          <cell r="D312">
            <v>315.72000000000003</v>
          </cell>
        </row>
        <row r="313">
          <cell r="A313" t="str">
            <v>BAN-GRA-015</v>
          </cell>
          <cell r="B313" t="str">
            <v>BANCADA EM MÁRMORE BRANCO E = 3 CM, APOIADA EM CONSOLE DE METALON 20 X 30 MM</v>
          </cell>
          <cell r="C313" t="str">
            <v>M2</v>
          </cell>
          <cell r="D313">
            <v>445.53</v>
          </cell>
        </row>
        <row r="314">
          <cell r="A314" t="str">
            <v>BAN-GRA-020</v>
          </cell>
          <cell r="B314" t="str">
            <v>BANCADA EM MÁRMORE BRANCO E = 3 CM, APOIADA EM ALVENARIA</v>
          </cell>
          <cell r="C314" t="str">
            <v>M2</v>
          </cell>
          <cell r="D314">
            <v>433.79</v>
          </cell>
        </row>
        <row r="315">
          <cell r="A315" t="str">
            <v>BAN-INT-005</v>
          </cell>
          <cell r="B315" t="str">
            <v>BANCO INTERNO EM CONCRETO E ALVENARIA, ACABAMENTO EM VERNIZ, E = 8 CM, L = 40 CM</v>
          </cell>
          <cell r="C315" t="str">
            <v>M</v>
          </cell>
          <cell r="D315">
            <v>186.5</v>
          </cell>
        </row>
        <row r="316">
          <cell r="A316" t="str">
            <v>BAN-INT-010</v>
          </cell>
          <cell r="B316" t="str">
            <v>BANCO INTERNO EM CONCRETO APARENTE, ALTURA 45 CM, LARGURA 30 CM</v>
          </cell>
          <cell r="C316" t="str">
            <v>M</v>
          </cell>
          <cell r="D316">
            <v>126.36</v>
          </cell>
        </row>
        <row r="317">
          <cell r="A317" t="str">
            <v>BAN-INT-015</v>
          </cell>
          <cell r="B317" t="str">
            <v>BANCO EM GRANITO ANDORINHA POLIDO 52 X 30 CM</v>
          </cell>
          <cell r="C317" t="str">
            <v>U</v>
          </cell>
          <cell r="D317">
            <v>34.159999999999997</v>
          </cell>
        </row>
        <row r="318">
          <cell r="A318" t="str">
            <v>BAN-ROD-005</v>
          </cell>
          <cell r="B318" t="str">
            <v>RODABANCA/FRONTÃO PARA BANCADA EM GRANITO, COR CINZA ANDORINHA, ESP. 2CM, ALTURA DE 7CM, INCLUSIVE REJUNTAMENTO EM MASSA PLÁSTICA NA COR DA PEDRA</v>
          </cell>
          <cell r="C318" t="str">
            <v>M</v>
          </cell>
          <cell r="D318">
            <v>36.909999999999997</v>
          </cell>
        </row>
        <row r="319">
          <cell r="A319" t="str">
            <v>BAN-ROD-010</v>
          </cell>
          <cell r="B319" t="str">
            <v>RODABANCA/FRONTÃO PARA BANCADA EM GRANITO, COR CINZA ANDORINHA, ESP. 2CM, ALTURA DE 10CM, INCLUSIVE REJUNTAMENTO EM MASSA PLÁSTICA NA COR DA PEDRA</v>
          </cell>
          <cell r="C319" t="str">
            <v>M</v>
          </cell>
          <cell r="D319">
            <v>43.68</v>
          </cell>
        </row>
        <row r="320">
          <cell r="A320" t="str">
            <v>BAN-ROD-015</v>
          </cell>
          <cell r="B320" t="str">
            <v>RODABANCADA EM MÁRMORE BRANCO H = 7 CM, E = 2 CM</v>
          </cell>
          <cell r="C320" t="str">
            <v>M</v>
          </cell>
          <cell r="D320">
            <v>25.43</v>
          </cell>
        </row>
        <row r="321">
          <cell r="A321" t="str">
            <v>BAN-ROD-020</v>
          </cell>
          <cell r="B321" t="str">
            <v>RODABANCADA EM MÁRMORE BRANCO H = 10 CM, E = 2 CM</v>
          </cell>
          <cell r="C321" t="str">
            <v>M</v>
          </cell>
          <cell r="D321">
            <v>32.93</v>
          </cell>
        </row>
        <row r="322">
          <cell r="A322" t="str">
            <v>BAN-TES-005</v>
          </cell>
          <cell r="B322" t="str">
            <v>TESTEIRA EM GRANITO CINZA ANDORINHA</v>
          </cell>
          <cell r="C322" t="str">
            <v>M</v>
          </cell>
          <cell r="D322">
            <v>11.89</v>
          </cell>
        </row>
        <row r="323">
          <cell r="A323" t="str">
            <v>BAN-TES-010</v>
          </cell>
          <cell r="B323" t="str">
            <v>TESTEIRA EM MÁRMORE BRANCO</v>
          </cell>
          <cell r="C323" t="str">
            <v>M</v>
          </cell>
          <cell r="D323">
            <v>12</v>
          </cell>
        </row>
        <row r="324">
          <cell r="A324" t="str">
            <v>CAB-ANI-005</v>
          </cell>
          <cell r="B324" t="str">
            <v>ANILHA (MARCADOR) PARA IDENTIFICAÇÃO DE CABOS (# 16 MM2) - 500 UN</v>
          </cell>
          <cell r="C324" t="str">
            <v>U</v>
          </cell>
          <cell r="D324">
            <v>68.75</v>
          </cell>
        </row>
        <row r="325">
          <cell r="A325" t="str">
            <v>CAB-ANI-010</v>
          </cell>
          <cell r="B325" t="str">
            <v>ANILHA (MARCADOR) PARA IDENTIFICAÇÃO DE CABOS (# 6 MM2) - 500 UN</v>
          </cell>
          <cell r="C325" t="str">
            <v>U</v>
          </cell>
          <cell r="D325">
            <v>53.75</v>
          </cell>
        </row>
        <row r="326">
          <cell r="A326" t="str">
            <v>CAB-CAB-005</v>
          </cell>
          <cell r="B326" t="str">
            <v>CABO COAXIAL RG-59-75 OHMS</v>
          </cell>
          <cell r="C326" t="str">
            <v>M</v>
          </cell>
          <cell r="D326">
            <v>5.27</v>
          </cell>
        </row>
        <row r="327">
          <cell r="A327" t="str">
            <v>CAB-CAB-010</v>
          </cell>
          <cell r="B327" t="str">
            <v>CABO COAXIAL RG-59, IMPEDÂNCIA 75 OHM, CONDUTOR EM FIO DE COBRE NU, BLINDAGEM TRANÇA FORMADA POR FIOS DE COBRE MALHA 90%</v>
          </cell>
          <cell r="C327" t="str">
            <v>M</v>
          </cell>
          <cell r="D327">
            <v>6.13</v>
          </cell>
        </row>
        <row r="328">
          <cell r="A328" t="str">
            <v>CAB-CAB-015</v>
          </cell>
          <cell r="B328" t="str">
            <v>CABO UTP 4 PARES CATEGORIA 6 COM REVESTIMENTO EXTERNO NÃO PROPAGANTE A CHAMA</v>
          </cell>
          <cell r="C328" t="str">
            <v>M</v>
          </cell>
          <cell r="D328">
            <v>5.88</v>
          </cell>
        </row>
        <row r="329">
          <cell r="A329" t="str">
            <v>CAB-CER-005</v>
          </cell>
          <cell r="B329" t="str">
            <v>CERTIFICAÇÃO DE GARANTIA DE TRANSMISSÃO DE CABOS LÓGICOS - CATEGORIA 5E</v>
          </cell>
          <cell r="C329" t="str">
            <v>U</v>
          </cell>
          <cell r="D329">
            <v>13.83</v>
          </cell>
        </row>
        <row r="330">
          <cell r="A330" t="str">
            <v>CAB-CER-010</v>
          </cell>
          <cell r="B330" t="str">
            <v>CERTIFICAÇÃO DE GARANTIA DE TRANSMISSÃO DE CABOS LÓGICOS CAT. 5/6</v>
          </cell>
          <cell r="C330" t="str">
            <v>U</v>
          </cell>
          <cell r="D330">
            <v>13.76</v>
          </cell>
        </row>
        <row r="331">
          <cell r="A331" t="str">
            <v>CAB-EST-005</v>
          </cell>
          <cell r="B331" t="str">
            <v>ESTABILIZADOR 127V, 60HZ - 5,0KVA</v>
          </cell>
          <cell r="C331" t="str">
            <v>U</v>
          </cell>
          <cell r="D331">
            <v>709.23</v>
          </cell>
        </row>
        <row r="332">
          <cell r="A332" t="str">
            <v>CAB-PATCH-010</v>
          </cell>
          <cell r="B332" t="str">
            <v>PATCH CORD RJ45/RJ45 UTP-4P METÁLICO CATEGORIA 6, PINAGEM T568A NA COR AZUL (VOZ), COMPRIMENTO 3 METROS</v>
          </cell>
          <cell r="C332" t="str">
            <v>CJ</v>
          </cell>
          <cell r="D332">
            <v>27.13</v>
          </cell>
        </row>
        <row r="333">
          <cell r="A333" t="str">
            <v>CAB-PATCH-015</v>
          </cell>
          <cell r="B333" t="str">
            <v>PATCH PANEL 24 POSIÇÕES, CATEGORIA COM GUIA TRASEIRO</v>
          </cell>
          <cell r="C333" t="str">
            <v>CJ</v>
          </cell>
          <cell r="D333">
            <v>1290.18</v>
          </cell>
        </row>
        <row r="334">
          <cell r="A334" t="str">
            <v>CAB-PATCH-020</v>
          </cell>
          <cell r="B334" t="str">
            <v>PATCH PANEL 48 POSIÇÕES, CATEGORIA COM GUIA TRASEIRO</v>
          </cell>
          <cell r="C334" t="str">
            <v>CJ</v>
          </cell>
          <cell r="D334">
            <v>1677.04</v>
          </cell>
        </row>
        <row r="335">
          <cell r="A335" t="str">
            <v>CAB-RACK-010</v>
          </cell>
          <cell r="B335" t="str">
            <v>RÉGUA COM 8 TOMADAS (2P+T), PARA FIXAÇÃO NO RACK DE 19" (1U)</v>
          </cell>
          <cell r="C335" t="str">
            <v>UN</v>
          </cell>
          <cell r="D335">
            <v>71.010000000000005</v>
          </cell>
        </row>
        <row r="336">
          <cell r="A336" t="str">
            <v>CAB-RACK-015</v>
          </cell>
          <cell r="B336" t="str">
            <v>GAVETA DE VENTILAÇÃO COM 4 VENTILADORES PARA RACK 19"</v>
          </cell>
          <cell r="C336" t="str">
            <v>CJ</v>
          </cell>
          <cell r="D336">
            <v>377.46</v>
          </cell>
        </row>
        <row r="337">
          <cell r="A337" t="str">
            <v>CAB-RACK-020</v>
          </cell>
          <cell r="B337" t="str">
            <v>ORGANIZADOR DE CABOS DE 1U PARA RACK 19"</v>
          </cell>
          <cell r="C337" t="str">
            <v>CJ</v>
          </cell>
          <cell r="D337">
            <v>127.85</v>
          </cell>
        </row>
        <row r="338">
          <cell r="A338" t="str">
            <v>CAB-RACK-025</v>
          </cell>
          <cell r="B338" t="str">
            <v>TAMPA CEGA DE 1U PARA RACK 19"</v>
          </cell>
          <cell r="C338" t="str">
            <v>CJ</v>
          </cell>
          <cell r="D338">
            <v>10.09</v>
          </cell>
        </row>
        <row r="339">
          <cell r="A339" t="str">
            <v>CAB-TOM-025</v>
          </cell>
          <cell r="B339" t="str">
            <v>TOMADA PARA LÓGICA COM CAIXA SISTEMA "X", APARENTE</v>
          </cell>
          <cell r="C339" t="str">
            <v>CJ</v>
          </cell>
          <cell r="D339">
            <v>148.79</v>
          </cell>
        </row>
        <row r="340">
          <cell r="A340" t="str">
            <v>CER-MOU-005</v>
          </cell>
          <cell r="B340" t="str">
            <v>CERCA DE MOURÃO H = 2,15 M - MOURÃO PRÉ-FABRICADO DE CONCRETO PONTA LISA A CADA 2,20 M E 7 FIOS DE ARAME FARPADO, EXCLUSIVE BASE</v>
          </cell>
          <cell r="C340" t="str">
            <v>M</v>
          </cell>
          <cell r="D340">
            <v>42.6</v>
          </cell>
        </row>
        <row r="341">
          <cell r="A341" t="str">
            <v>CER-MOU-015</v>
          </cell>
          <cell r="B341" t="str">
            <v>CERCA DE MOURÃO H = 2,80 M - MOURÃO PRÉ-FABRICADO DE CONCRETO PONTA VIRADA A CADA 2,20 M E 7 + 4 FIOS DE ARAME FARPADO, EXCLUSIVE BASE</v>
          </cell>
          <cell r="C341" t="str">
            <v>M</v>
          </cell>
          <cell r="D341">
            <v>58.1</v>
          </cell>
        </row>
        <row r="342">
          <cell r="A342" t="str">
            <v>CER-MOU-020</v>
          </cell>
          <cell r="B342" t="str">
            <v>CERCA DE MOURÃO H = 2,80 M - MOURÃO PRÉ-FABRICADO DE CONCRETO PONTA VIRADA A CADA 2,50 M, 3 FIOS DE ARAME FARPADO E TELA GALVANIZADA # 2" FIO 12, INCLUSIVE FUNDAÇÃO</v>
          </cell>
          <cell r="C342" t="str">
            <v>M</v>
          </cell>
          <cell r="D342">
            <v>260.08999999999997</v>
          </cell>
        </row>
        <row r="343">
          <cell r="A343" t="str">
            <v>CIN-BLO-005</v>
          </cell>
          <cell r="B343" t="str">
            <v>CINTA DE AMARRAÇÃO DE ALVENARIA COM BLOCO DE CONCRETO ESTRUTURAL, CANALETA TIPO "U", ESP. 9CM, (FBK 4,5MPA), PARA REVESTIMENTO, INCLUSIVE ARGAMASSA PARA ASSENTAMENTO, EXCLUSIVE GRAUTE E ARMAÇÃO</v>
          </cell>
          <cell r="C343" t="str">
            <v>M</v>
          </cell>
          <cell r="D343">
            <v>10.74</v>
          </cell>
        </row>
        <row r="344">
          <cell r="A344" t="str">
            <v>CIN-BLO-010</v>
          </cell>
          <cell r="B344" t="str">
            <v>CINTA DE AMARRAÇÃO DE ALVENARIA COM BLOCO DE CONCRETO ESTRUTURAL, CANALETA TIPO "U", ESP. 14CM, (FBK 4,5MPA), PARA REVESTIMENTO, INCLUSIVE ARGAMASSA PARA ASSENTAMENTO, EXCLUSIVE GRAUTE E ARMAÇÃO</v>
          </cell>
          <cell r="C344" t="str">
            <v>M</v>
          </cell>
          <cell r="D344">
            <v>16.07</v>
          </cell>
        </row>
        <row r="345">
          <cell r="A345" t="str">
            <v>CIN-BLO-015</v>
          </cell>
          <cell r="B345" t="str">
            <v>CINTA DE AMARRAÇÃO DE ALVENARIA COM BLOCO DE CONCRETO ESTRUTURAL, CANALETA TIPO "U", ESP. 19CM, (FBK 4,5MPA), PARA REVESTIMENTO, INCLUSIVE ARGAMASSA PARA ASSENTAMENTO, EXCLUSIVE GRAUTE E ARMAÇÃO</v>
          </cell>
          <cell r="C345" t="str">
            <v>M</v>
          </cell>
          <cell r="D345">
            <v>14.48</v>
          </cell>
        </row>
        <row r="346">
          <cell r="A346" t="str">
            <v>CIN-BLO-020</v>
          </cell>
          <cell r="B346" t="str">
            <v>CINTA DE AMARRAÇÃO DE ALVENARIA COM BLOCO DE CONCRETO ESTRUTURAL, CANALETA TIPO "U", ESP. 9CM, (FBK 4,5MPA), COM ACABAMENTO APARENTE, INCLUSIVE ARGAMASSA PARA ASSENTAMENTO, EXCLUSIVE GRAUTE E ARMAÇÃO</v>
          </cell>
          <cell r="C346" t="str">
            <v>M</v>
          </cell>
          <cell r="D346">
            <v>11.08</v>
          </cell>
        </row>
        <row r="347">
          <cell r="A347" t="str">
            <v>CIN-BLO-025</v>
          </cell>
          <cell r="B347" t="str">
            <v>CINTA DE AMARRAÇÃO DE ALVENARIA COM BLOCO DE CONCRETO ESTRUTURAL, CANALETA TIPO "U", ESP. 14CM, (FBK 4,5MPA), COM ACABAMENTO APARENTE, INCLUSIVE ARGAMASSA PARA ASSENTAMENTO, EXCLUSIVE GRAUTE E ARMAÇÃO</v>
          </cell>
          <cell r="C347" t="str">
            <v>M</v>
          </cell>
          <cell r="D347">
            <v>14.09</v>
          </cell>
        </row>
        <row r="348">
          <cell r="A348" t="str">
            <v>CIN-BLO-030</v>
          </cell>
          <cell r="B348" t="str">
            <v>CINTA DE AMARRAÇÃO DE ALVENARIA COM BLOCO DE CONCRETO ESTRUTURAL, CANALETA TIPO "U", ESP. 19CM, (FBK 4,5MPA), COM ACABAMENTO APARENTE, INCLUSIVE ARGAMASSA PARA ASSENTAMENTO, EXCLUSIVE GRAUTE E ARMAÇÃO</v>
          </cell>
          <cell r="C348" t="str">
            <v>M</v>
          </cell>
          <cell r="D348">
            <v>17.48</v>
          </cell>
        </row>
        <row r="349">
          <cell r="A349" t="str">
            <v>CIN-BLO-035</v>
          </cell>
          <cell r="B349" t="str">
            <v>CINTA DE AMARRAÇÃO DE ALVENARIA COM BLOCO DE CONCRETO ESTRUTURAL, CANALETA TIPO "J", ESP. 14CM, (FBK 4,5MPA), PARA REVESTIMENTO, INCLUSIVE ARGAMASSA PARA ASSENTAMENTO, EXCLUSIVE GRAUTE E ARMAÇÃO</v>
          </cell>
          <cell r="C349" t="str">
            <v>M</v>
          </cell>
          <cell r="D349">
            <v>12.44</v>
          </cell>
        </row>
        <row r="350">
          <cell r="A350" t="str">
            <v>CIN-BLO-040</v>
          </cell>
          <cell r="B350" t="str">
            <v>CINTA DE AMARRAÇÃO DE ALVENARIA COM BLOCO DE CONCRETO ESTRUTURAL, CANALETA TIPO "J", ESP. 14CM, (FBK 4,5MPA), COM ACABAMENTO APARENTE, INCLUSIVE ARGAMASSA PARA ASSENTAMENTO, EXCLUSIVE GRAUTE E ARMAÇÃO</v>
          </cell>
          <cell r="C350" t="str">
            <v>M</v>
          </cell>
          <cell r="D350">
            <v>14.03</v>
          </cell>
        </row>
        <row r="351">
          <cell r="A351" t="str">
            <v>CIN-ENC-015</v>
          </cell>
          <cell r="B351" t="str">
            <v>ENCUNHAMENTO DE ALVENARIA DE VEDAÇÃO COM ESPUMA DE POLIURETANO EXPANSIVA</v>
          </cell>
          <cell r="C351" t="str">
            <v>M</v>
          </cell>
          <cell r="D351">
            <v>6.39</v>
          </cell>
        </row>
        <row r="352">
          <cell r="A352" t="str">
            <v>COB-CUM-005</v>
          </cell>
          <cell r="B352" t="str">
            <v>CUMEEIRA PARA TELHA CERÂMICA, INCLUSIVE ASSENTAMENTO EM ARGAMASSA, TRAÇO 1:2:9 (CIMENTO, CAL E AREIA), PREPARO MECÂNICO</v>
          </cell>
          <cell r="C352" t="str">
            <v>M</v>
          </cell>
          <cell r="D352">
            <v>27.52</v>
          </cell>
        </row>
        <row r="353">
          <cell r="A353" t="str">
            <v>COB-CUM-010</v>
          </cell>
          <cell r="B353" t="str">
            <v>CUMEEIRA NORMAL OU ARTICULADA DE FIBROCIMENTO PARA TELHA ONDULADA E = 6 OU 8 MM</v>
          </cell>
          <cell r="C353" t="str">
            <v>M</v>
          </cell>
          <cell r="D353">
            <v>63.38</v>
          </cell>
        </row>
        <row r="354">
          <cell r="A354" t="str">
            <v>COB-CUM-015</v>
          </cell>
          <cell r="B354" t="str">
            <v>COLOCAÇÃO DE CUMEEIRA GALVANIZADA TRAPEZOIDAL E = 0,50 MM, SIMPLES</v>
          </cell>
          <cell r="C354" t="str">
            <v>M</v>
          </cell>
          <cell r="D354">
            <v>32.229999999999997</v>
          </cell>
        </row>
        <row r="355">
          <cell r="A355" t="str">
            <v>COB-CUM-020</v>
          </cell>
          <cell r="B355" t="str">
            <v>COLOCAÇÃO DE CUMEEIRA DE FIBROCIMENTO PARA TELHA KALHETA, CANALETE 49</v>
          </cell>
          <cell r="C355" t="str">
            <v>M</v>
          </cell>
          <cell r="D355">
            <v>51.31</v>
          </cell>
        </row>
        <row r="356">
          <cell r="A356" t="str">
            <v>COB-CUM-025</v>
          </cell>
          <cell r="B356" t="str">
            <v>COLOCAÇÃO DE CUMEEIRA DE FIBROCIMENTO PARA TELHA KALHETÃO,CANALETE 90</v>
          </cell>
          <cell r="C356" t="str">
            <v>M</v>
          </cell>
          <cell r="D356">
            <v>75.41</v>
          </cell>
        </row>
        <row r="357">
          <cell r="A357" t="str">
            <v>COB-CUM-030</v>
          </cell>
          <cell r="B357" t="str">
            <v>COLOCAÇÃO DE CUMEEIRA ONDULADA DE FIBRA VEGETAL COM BETUME - TRADICIONAL</v>
          </cell>
          <cell r="C357" t="str">
            <v>M</v>
          </cell>
          <cell r="D357">
            <v>45.57</v>
          </cell>
        </row>
        <row r="358">
          <cell r="A358" t="str">
            <v>COB-EMB-005</v>
          </cell>
          <cell r="B358" t="str">
            <v>EMBOÇAMENTO DA ÚLTIMA FIADA DE TELHA CERÂMICA COM ARGAMASSA DE CIMENTO, CAL HIDRATADA E AREIA SEM PENEIRAR, NO TRAÇO 1:2:9</v>
          </cell>
          <cell r="C358" t="str">
            <v>M</v>
          </cell>
          <cell r="D358">
            <v>12.54</v>
          </cell>
        </row>
        <row r="359">
          <cell r="A359" t="str">
            <v>COB-ENG-005</v>
          </cell>
          <cell r="B359" t="str">
            <v>ENGRADAMENTO PARA TELHAS CERÂMICA OU CONCRETO EM MADEIRA PARAJU</v>
          </cell>
          <cell r="C359" t="str">
            <v>M2</v>
          </cell>
          <cell r="D359">
            <v>131.16</v>
          </cell>
        </row>
        <row r="360">
          <cell r="A360" t="str">
            <v>COB-ENG-010</v>
          </cell>
          <cell r="B360" t="str">
            <v>ENGRADAMENTO PARA TELHADO DE FIBROCIMENTO ONDULADA</v>
          </cell>
          <cell r="C360" t="str">
            <v>M2</v>
          </cell>
          <cell r="D360">
            <v>74.37</v>
          </cell>
        </row>
        <row r="361">
          <cell r="A361" t="str">
            <v>COB-ENG-015</v>
          </cell>
          <cell r="B361" t="str">
            <v>ENGRADAMENTO PARA TELHADO DE FIBROCIMENTO TIPO KALHETA, CANALETE 49</v>
          </cell>
          <cell r="C361" t="str">
            <v>M2</v>
          </cell>
          <cell r="D361">
            <v>23.92</v>
          </cell>
        </row>
        <row r="362">
          <cell r="A362" t="str">
            <v>COB-ENG-020</v>
          </cell>
          <cell r="B362" t="str">
            <v>ENGRADAMENTO PARA TELHADO DE FIBROCIMENTO TIPO KALHETÃO, CANALETE 90</v>
          </cell>
          <cell r="C362" t="str">
            <v>M2</v>
          </cell>
          <cell r="D362">
            <v>22.62</v>
          </cell>
        </row>
        <row r="363">
          <cell r="A363" t="str">
            <v>COB-ENG-025</v>
          </cell>
          <cell r="B363" t="str">
            <v>PEÇAS DE MADEIRA EM PARAJU 15 X 8 CM</v>
          </cell>
          <cell r="C363" t="str">
            <v>M</v>
          </cell>
          <cell r="D363">
            <v>42.48</v>
          </cell>
        </row>
        <row r="364">
          <cell r="A364" t="str">
            <v>COB-ENG-030</v>
          </cell>
          <cell r="B364" t="str">
            <v>PEÇAS DE MADEIRA EM PARAJU 12 X 8 CM</v>
          </cell>
          <cell r="C364" t="str">
            <v>M</v>
          </cell>
          <cell r="D364">
            <v>35.369999999999997</v>
          </cell>
        </row>
        <row r="365">
          <cell r="A365" t="str">
            <v>COB-ENG-035</v>
          </cell>
          <cell r="B365" t="str">
            <v>PEÇAS DE MADEIRA EM PARAJU 8 X 8 CM</v>
          </cell>
          <cell r="C365" t="str">
            <v>M</v>
          </cell>
          <cell r="D365">
            <v>24.7</v>
          </cell>
        </row>
        <row r="366">
          <cell r="A366" t="str">
            <v>COB-ENG-040</v>
          </cell>
          <cell r="B366" t="str">
            <v>CAIBRO DE MADEIRA EM PARAJU 7 X 4 CM</v>
          </cell>
          <cell r="C366" t="str">
            <v>M</v>
          </cell>
          <cell r="D366">
            <v>12.94</v>
          </cell>
        </row>
        <row r="367">
          <cell r="A367" t="str">
            <v>COB-ENG-045</v>
          </cell>
          <cell r="B367" t="str">
            <v>RIPA EM MADEIRA EM 4 X 1,5 CM</v>
          </cell>
          <cell r="C367" t="str">
            <v>M</v>
          </cell>
          <cell r="D367">
            <v>9.2200000000000006</v>
          </cell>
        </row>
        <row r="368">
          <cell r="A368" t="str">
            <v>COB-ESP-005</v>
          </cell>
          <cell r="B368" t="str">
            <v>COLOCAÇÃO DE ESPIGÃO EM FIBROCIMENTO PARA TELHA ONDULADA</v>
          </cell>
          <cell r="C368" t="str">
            <v>M</v>
          </cell>
          <cell r="D368">
            <v>18.82</v>
          </cell>
        </row>
        <row r="369">
          <cell r="A369" t="str">
            <v>COB-RUF-010</v>
          </cell>
          <cell r="B369" t="str">
            <v>COLOCAÇÃO DE RUFO EM FIBROCIMENTO PARA TELHA ONDULADA</v>
          </cell>
          <cell r="C369" t="str">
            <v>M</v>
          </cell>
          <cell r="D369">
            <v>45.71</v>
          </cell>
        </row>
        <row r="370">
          <cell r="A370" t="str">
            <v>COB-RUF-015</v>
          </cell>
          <cell r="B370" t="str">
            <v>COLOCAÇÃO DE RUFO EM POLIETILENO PARA TELHA VEGETAL TRADICIONAL</v>
          </cell>
          <cell r="C370" t="str">
            <v>M</v>
          </cell>
          <cell r="D370">
            <v>63.95</v>
          </cell>
        </row>
        <row r="371">
          <cell r="A371" t="str">
            <v>COB-TEL-005</v>
          </cell>
          <cell r="B371" t="str">
            <v>COBERTURA EM TELHA CERÂMICA FRANCESA</v>
          </cell>
          <cell r="C371" t="str">
            <v>M2</v>
          </cell>
          <cell r="D371">
            <v>75.209999999999994</v>
          </cell>
        </row>
        <row r="372">
          <cell r="A372" t="str">
            <v>COB-TEL-010</v>
          </cell>
          <cell r="B372" t="str">
            <v>COBERTURA EM TELHA CERÂMICA COLONIAL PLANA, 24 UNID/M2</v>
          </cell>
          <cell r="C372" t="str">
            <v>M2</v>
          </cell>
          <cell r="D372">
            <v>86.17</v>
          </cell>
        </row>
        <row r="373">
          <cell r="A373" t="str">
            <v>COB-TEL-015</v>
          </cell>
          <cell r="B373" t="str">
            <v>COBERTURA EM TELHA CERÂMICA COLONIAL CURVA, 26 UNID/M2</v>
          </cell>
          <cell r="C373" t="str">
            <v>M2</v>
          </cell>
          <cell r="D373">
            <v>102.23</v>
          </cell>
        </row>
        <row r="374">
          <cell r="A374" t="str">
            <v>COB-TEL-016</v>
          </cell>
          <cell r="B374" t="str">
            <v>TELHA COLONIAL DE RESERVA</v>
          </cell>
          <cell r="C374" t="str">
            <v>M2</v>
          </cell>
          <cell r="D374">
            <v>46.2</v>
          </cell>
        </row>
        <row r="375">
          <cell r="A375" t="str">
            <v>COB-TEL-020</v>
          </cell>
          <cell r="B375" t="str">
            <v>COBERTURA EM TELHA DE FIBROCIMENTO ONDULADA E = 5 MM</v>
          </cell>
          <cell r="C375" t="str">
            <v>M2</v>
          </cell>
          <cell r="D375">
            <v>27.1</v>
          </cell>
        </row>
        <row r="376">
          <cell r="A376" t="str">
            <v>COB-TEL-025</v>
          </cell>
          <cell r="B376" t="str">
            <v>COBERTURA EM TELHA DE FIBROCIMENTO ONDULADA E = 6 MM</v>
          </cell>
          <cell r="C376" t="str">
            <v>M2</v>
          </cell>
          <cell r="D376">
            <v>32.340000000000003</v>
          </cell>
        </row>
        <row r="377">
          <cell r="A377" t="str">
            <v>COB-TEL-030</v>
          </cell>
          <cell r="B377" t="str">
            <v>COBERTURA EM TELHA DE FIBROCIMENTO ESTRUTURAL, ESP. 8MM, COM RECOBRIMENTO TRANSVERSAL E LONGITUDINAL, EXCLUSIVE CUMEEIRA, INCLUSIVE ACESSÓRIOS DE FIXAÇÃO E IÇAMENTO</v>
          </cell>
          <cell r="C377" t="str">
            <v>M2</v>
          </cell>
          <cell r="D377">
            <v>76.16</v>
          </cell>
        </row>
        <row r="378">
          <cell r="A378" t="str">
            <v>COB-TEL-035</v>
          </cell>
          <cell r="B378" t="str">
            <v>COBERTURA EM TELHA DE FIBROCIMENTO TIPO KALHETA, CANALETE 49</v>
          </cell>
          <cell r="C378" t="str">
            <v>M2</v>
          </cell>
          <cell r="D378">
            <v>100.43</v>
          </cell>
        </row>
        <row r="379">
          <cell r="A379" t="str">
            <v>COB-TEL-040</v>
          </cell>
          <cell r="B379" t="str">
            <v>COBERTURA EM TELHA DE FIBROCIMENTO TIPO KALHETÃO,CANALETE 90</v>
          </cell>
          <cell r="C379" t="str">
            <v>M2</v>
          </cell>
          <cell r="D379">
            <v>114.19</v>
          </cell>
        </row>
        <row r="380">
          <cell r="A380" t="str">
            <v>COB-TEL-045</v>
          </cell>
          <cell r="B380" t="str">
            <v>COBERTURA EM TELHA METÁLICA GALVANIZADA TRAPEZOIDAL, TIPO SIMPLES, ESP. 0,50MM, ACABAMENTO NATURAL, INCLUSIVE ACESSÓRIOS PARA FIXAÇÃO, FORNECIMENTO E INSTALAÇÃO</v>
          </cell>
          <cell r="C380" t="str">
            <v>M2</v>
          </cell>
          <cell r="D380">
            <v>81.88</v>
          </cell>
        </row>
        <row r="381">
          <cell r="A381" t="str">
            <v>COB-TEL-050</v>
          </cell>
          <cell r="B381" t="str">
            <v>COBERTURA EM TELHA METÁLICA GALVANIZADA TRAPEZOIDAL, TIPO DUPLA TERMOACÚSTICA COM DUAS FACES TRAPEZOIDAIS, ESP. 0,43MM, PREENCHIMENTO EM POLIESTIRENO EXPANDIDO/ISOPOR COM ESP. 30MM, ACABAMENTO NATURAL, INCLUSIVE ACESSÓRIOS PARA FIXAÇÃO, FORNECIMENTO E INSTALAÇÃO</v>
          </cell>
          <cell r="C381" t="str">
            <v>M2</v>
          </cell>
          <cell r="D381">
            <v>218.35</v>
          </cell>
        </row>
        <row r="382">
          <cell r="A382" t="str">
            <v>COB-TEL-055</v>
          </cell>
          <cell r="B382" t="str">
            <v>COBERTURA EM TELHA METÁLICA GALVANIZADA TRAPEZOIDAL, DUPLA COM TRATAMENTO ANTI-CHAMA</v>
          </cell>
          <cell r="C382" t="str">
            <v>M2</v>
          </cell>
          <cell r="D382">
            <v>182.01</v>
          </cell>
        </row>
        <row r="383">
          <cell r="A383" t="str">
            <v>COB-TEL-060</v>
          </cell>
          <cell r="B383" t="str">
            <v>COBERTURA EM TELHA ONDULADA TRADICIONAL DE FIBRA VEGETAL COM BETUME ESP. = 3 MM - INCLINAÇÃO DE 10º A 15º (FIXAÇÃO EM ESTRUTURA METÁLICA)</v>
          </cell>
          <cell r="C383" t="str">
            <v>M2</v>
          </cell>
          <cell r="D383">
            <v>73.86</v>
          </cell>
        </row>
        <row r="384">
          <cell r="A384" t="str">
            <v>COB-TEL-065</v>
          </cell>
          <cell r="B384" t="str">
            <v>COBERTURA EM TELHA ONDULADA TRADICIONAL DE FIBRA VEGETAL COM BETUME ESP. = 3 MM - INCLINAÇÃO ACIMA DE 15º (FIXAÇÃO EM ESTRUTURA METÁLICA)</v>
          </cell>
          <cell r="C384" t="str">
            <v>M2</v>
          </cell>
          <cell r="D384">
            <v>71.06</v>
          </cell>
        </row>
        <row r="385">
          <cell r="A385" t="str">
            <v>COB-TEL-071</v>
          </cell>
          <cell r="B385" t="str">
            <v>COLOCAÇÃO DE VEDA ONDA EM POLIETILENO PARA TELHA ONDULADA</v>
          </cell>
          <cell r="C385" t="str">
            <v>M2</v>
          </cell>
          <cell r="D385">
            <v>12.84</v>
          </cell>
        </row>
        <row r="386">
          <cell r="A386" t="str">
            <v>CON-001</v>
          </cell>
          <cell r="B386" t="str">
            <v>CONSULTORIA (para uso exclusivo da Secretária de Estado de Transportes e Obras Públicas de Minas Gerais)</v>
          </cell>
        </row>
        <row r="387">
          <cell r="A387" t="str">
            <v>CON-CON-015</v>
          </cell>
          <cell r="B387" t="str">
            <v xml:space="preserve">ENGENHEIRO/ARQUITETO CONSULTOR ESPECIAL </v>
          </cell>
          <cell r="C387" t="str">
            <v>H</v>
          </cell>
          <cell r="D387">
            <v>168.97</v>
          </cell>
        </row>
        <row r="388">
          <cell r="A388" t="str">
            <v>CON-CON-030</v>
          </cell>
          <cell r="B388" t="str">
            <v xml:space="preserve">ENGENHEIRO/ARQUITETO CONSULTOR </v>
          </cell>
          <cell r="C388" t="str">
            <v>H</v>
          </cell>
          <cell r="D388">
            <v>147.85</v>
          </cell>
        </row>
        <row r="389">
          <cell r="A389" t="str">
            <v>CON-COR-045</v>
          </cell>
          <cell r="B389" t="str">
            <v xml:space="preserve">ENGENHEIRO/ARQUITETO COORDENADOR </v>
          </cell>
          <cell r="C389" t="str">
            <v>H</v>
          </cell>
          <cell r="D389">
            <v>126.73</v>
          </cell>
        </row>
        <row r="390">
          <cell r="A390" t="str">
            <v>CON-COR-060</v>
          </cell>
          <cell r="B390" t="str">
            <v xml:space="preserve">ENGENHEIRO/ARQUITETO SENIOR </v>
          </cell>
          <cell r="C390" t="str">
            <v>H</v>
          </cell>
          <cell r="D390">
            <v>109.84</v>
          </cell>
        </row>
        <row r="391">
          <cell r="A391" t="str">
            <v>CON-COR-075</v>
          </cell>
          <cell r="B391" t="str">
            <v xml:space="preserve">ENGENHEIRO/ARQUITETO INTERMEDIÁRIO </v>
          </cell>
          <cell r="C391" t="str">
            <v>H</v>
          </cell>
          <cell r="D391">
            <v>97.15</v>
          </cell>
        </row>
        <row r="392">
          <cell r="A392" t="str">
            <v>CON-COR-090</v>
          </cell>
          <cell r="B392" t="str">
            <v xml:space="preserve">ENGENHEIRO/ARQUITETO JÚNIOR </v>
          </cell>
          <cell r="C392" t="str">
            <v>H</v>
          </cell>
          <cell r="D392">
            <v>84.49</v>
          </cell>
        </row>
        <row r="393">
          <cell r="A393" t="str">
            <v>CRI-001</v>
          </cell>
          <cell r="B393" t="str">
            <v>CRITÉRIOS P/ PAGAMENTO DE PRANCHAS DIFERENTE DE A1 (para uso exclusivo da Secretária de Estado de Transportes e Obras Públicas de Minas Gerais)</v>
          </cell>
        </row>
        <row r="394">
          <cell r="A394" t="str">
            <v>CRI-PRA-005</v>
          </cell>
          <cell r="B394" t="str">
            <v>CRITÉRIOS P/ PAGAMENTO DE PRANCHAS - A0</v>
          </cell>
          <cell r="C394" t="str">
            <v>% A1</v>
          </cell>
          <cell r="D394">
            <v>170</v>
          </cell>
        </row>
        <row r="395">
          <cell r="A395" t="str">
            <v>CRI-PRA-010</v>
          </cell>
          <cell r="B395" t="str">
            <v>CRITÉRIOS P/ PAGAMENTO DE PRANCHAS - A1ALONGADO</v>
          </cell>
          <cell r="C395" t="str">
            <v>% A1</v>
          </cell>
          <cell r="D395">
            <v>130</v>
          </cell>
        </row>
        <row r="396">
          <cell r="A396" t="str">
            <v>CRI-PRA-015</v>
          </cell>
          <cell r="B396" t="str">
            <v>CRITÉRIOS P/ PAGAMENTO DE PRANCHAS - A2</v>
          </cell>
          <cell r="C396" t="str">
            <v>% A1</v>
          </cell>
          <cell r="D396">
            <v>50</v>
          </cell>
        </row>
        <row r="397">
          <cell r="A397" t="str">
            <v>CRI-PRA-020</v>
          </cell>
          <cell r="B397" t="str">
            <v>CRITÉRIOS P/ PAGAMENTO DE PRANCHAS - A3</v>
          </cell>
          <cell r="C397" t="str">
            <v>% A1</v>
          </cell>
          <cell r="D397">
            <v>25</v>
          </cell>
        </row>
        <row r="398">
          <cell r="A398" t="str">
            <v>DEM-ALA-005</v>
          </cell>
          <cell r="B398" t="str">
            <v>REMOÇÃO DE ALAMBRADO METÁLICO, COM REAPROVEITAMENTO, INCLUSIVE AFASTAMENTO</v>
          </cell>
          <cell r="C398" t="str">
            <v>M2</v>
          </cell>
          <cell r="D398">
            <v>11.06</v>
          </cell>
        </row>
        <row r="399">
          <cell r="A399" t="str">
            <v>DEM-ALV-005</v>
          </cell>
          <cell r="B399" t="str">
            <v>DEMOLIÇÃO DE ALVENARIA DE TIJOLO E BLOCO SEM APROVEITAMENTO DO MATERIAL, INCLUSIVE AFASTAMENTO</v>
          </cell>
          <cell r="C399" t="str">
            <v>M3</v>
          </cell>
          <cell r="D399">
            <v>101.45</v>
          </cell>
        </row>
        <row r="400">
          <cell r="A400" t="str">
            <v>DEM-ALV-010</v>
          </cell>
          <cell r="B400" t="str">
            <v>DEMOLIÇÃO DE ALVENARIA DE TIJOLO CERÂMICO SEM APROVEITAMENTO DO MATERIAL, INCLUSIVE AFASTAMENTO</v>
          </cell>
          <cell r="C400" t="str">
            <v>M3</v>
          </cell>
          <cell r="D400">
            <v>110.68</v>
          </cell>
        </row>
        <row r="401">
          <cell r="A401" t="str">
            <v>DEM-BAN-005</v>
          </cell>
          <cell r="B401" t="str">
            <v>REMOÇÃO DE BANCADA DE PEDRA (MÁRMORE, GRANITO, ARDÓSIA, MARMORITE, ETC.)</v>
          </cell>
          <cell r="C401" t="str">
            <v>M2</v>
          </cell>
          <cell r="D401">
            <v>42.43</v>
          </cell>
        </row>
        <row r="402">
          <cell r="A402" t="str">
            <v>DEM-CAL-005</v>
          </cell>
          <cell r="B402" t="str">
            <v>REMOÇÃO DE CALHA EM CHAPA GALVANIZADA OU EM PVC, COM REAPROVEITAMENTO, INCLUSIVE AFASTAMENTO</v>
          </cell>
          <cell r="C402" t="str">
            <v>M</v>
          </cell>
          <cell r="D402">
            <v>3.77</v>
          </cell>
        </row>
        <row r="403">
          <cell r="A403" t="str">
            <v>DEM-CER-005</v>
          </cell>
          <cell r="B403" t="str">
            <v>REMOÇÃO DE CERCA</v>
          </cell>
          <cell r="C403" t="str">
            <v>M2</v>
          </cell>
          <cell r="D403">
            <v>14.74</v>
          </cell>
        </row>
        <row r="404">
          <cell r="A404" t="str">
            <v>DEM-CON-005</v>
          </cell>
          <cell r="B404" t="str">
            <v>DEMOLIÇÃO DE CONCRETO SIMPLES-MANUAL, INCLUSIVE AFASTAMENTO</v>
          </cell>
          <cell r="C404" t="str">
            <v>M3</v>
          </cell>
          <cell r="D404">
            <v>239.81</v>
          </cell>
        </row>
        <row r="405">
          <cell r="A405" t="str">
            <v>DEM-CON-010</v>
          </cell>
          <cell r="B405" t="str">
            <v>DEMOLIÇÃO DE CONCRETO ARMADO-MANUAL, INCLUSIVE AFASTAMENTO</v>
          </cell>
          <cell r="C405" t="str">
            <v>M3</v>
          </cell>
          <cell r="D405">
            <v>295.14999999999998</v>
          </cell>
        </row>
        <row r="406">
          <cell r="A406" t="str">
            <v>DEM-CON-015</v>
          </cell>
          <cell r="B406" t="str">
            <v>DEMOLIÇÃO DE CONCRETO SIMPLES - COM EQUIPAMENTO ELÉTRICO, INCLUSIVE AFASTAMENTO</v>
          </cell>
          <cell r="C406" t="str">
            <v>M3</v>
          </cell>
          <cell r="D406">
            <v>39.61</v>
          </cell>
        </row>
        <row r="407">
          <cell r="A407" t="str">
            <v>DEM-CON-020</v>
          </cell>
          <cell r="B407" t="str">
            <v>DEMOLIÇÃO DE CONCRETO ARMADO - COM EQUIPAMENTO ELÉTRICO, INCLUSIVE AFASTAMENTO</v>
          </cell>
          <cell r="C407" t="str">
            <v>M3</v>
          </cell>
          <cell r="D407">
            <v>65.81</v>
          </cell>
        </row>
        <row r="408">
          <cell r="A408" t="str">
            <v>DEM-CON-025</v>
          </cell>
          <cell r="B408" t="str">
            <v>DEMOLIÇÃO DE CONCRETO SIMPLES - COM EQUIPAMENTO PNEUMÁTICO, INCLUSIVE AFASTAMENTO</v>
          </cell>
          <cell r="C408" t="str">
            <v>M3</v>
          </cell>
          <cell r="D408">
            <v>82.26</v>
          </cell>
        </row>
        <row r="409">
          <cell r="A409" t="str">
            <v>DEM-CON-030</v>
          </cell>
          <cell r="B409" t="str">
            <v>DEMOLIÇÃO DE CONCRETO ARMADO - COM EQUIPAMENTO PNEUMÁTICO, INCLUSIVE AFASTAMENTO</v>
          </cell>
          <cell r="C409" t="str">
            <v>M3</v>
          </cell>
          <cell r="D409">
            <v>146.18</v>
          </cell>
        </row>
        <row r="410">
          <cell r="A410" t="str">
            <v>DEM-CON-035</v>
          </cell>
          <cell r="B410" t="str">
            <v>REMOÇÃO DE CONDUTOR DE CHAPA GALVANIZADA OU PVC, INCLUSIVE AFASTAMENTO</v>
          </cell>
          <cell r="C410" t="str">
            <v>M</v>
          </cell>
          <cell r="D410">
            <v>4.5999999999999996</v>
          </cell>
        </row>
        <row r="411">
          <cell r="A411" t="str">
            <v>DEM-CON-040</v>
          </cell>
          <cell r="B411" t="str">
            <v>DEMOLIÇÃO DE CONSTRUÇÃO EM ALVENARIAS</v>
          </cell>
          <cell r="C411" t="str">
            <v>M2</v>
          </cell>
          <cell r="D411">
            <v>125.33</v>
          </cell>
        </row>
        <row r="412">
          <cell r="A412" t="str">
            <v>DEM-CON-045</v>
          </cell>
          <cell r="B412" t="str">
            <v>REMOÇÃO DE CONCERTINA D = 450 MM, 610 MM OU 730 MM - COM POSSÍVEL REAPROVEITAMENTO</v>
          </cell>
          <cell r="C412" t="str">
            <v>M</v>
          </cell>
          <cell r="D412">
            <v>2.2599999999999998</v>
          </cell>
        </row>
        <row r="413">
          <cell r="A413" t="str">
            <v>DEM-CON-050</v>
          </cell>
          <cell r="B413" t="str">
            <v>REMOÇÃO DE CONCERTINA D = 450 MM, 610 MM OU 730 MM - COM REAPROVEITAMENTO</v>
          </cell>
          <cell r="C413" t="str">
            <v>M</v>
          </cell>
          <cell r="D413">
            <v>2.2599999999999998</v>
          </cell>
        </row>
        <row r="414">
          <cell r="A414" t="str">
            <v>DEM-DIV-005</v>
          </cell>
          <cell r="B414" t="str">
            <v>DEMOLIÇÃO DE DIVISÓRIA DE PEDRAS (MÁRMORE, GRANITO, ARDÓSIA, MARMORITE), INCLUSIVE AFASTAMENTO</v>
          </cell>
          <cell r="C414" t="str">
            <v>M2</v>
          </cell>
          <cell r="D414">
            <v>42.43</v>
          </cell>
        </row>
        <row r="415">
          <cell r="A415" t="str">
            <v>DEM-DIV-010</v>
          </cell>
          <cell r="B415" t="str">
            <v>DEMOLIÇÃO DE DIVISÓRIA DE MADEIRA, INCLUSIVE AFASTAMENTO</v>
          </cell>
          <cell r="C415" t="str">
            <v>M2</v>
          </cell>
          <cell r="D415">
            <v>18.440000000000001</v>
          </cell>
        </row>
        <row r="416">
          <cell r="A416" t="str">
            <v>DEM-DIV-015</v>
          </cell>
          <cell r="B416" t="str">
            <v>DEMOLIÇÃO DE DIVISÓRIA DE ELEMENTOS VAZADOS (COBOGÓ, ETC ), INCLUSIVE AFASTAMENTO</v>
          </cell>
          <cell r="C416" t="str">
            <v>M2</v>
          </cell>
          <cell r="D416">
            <v>14.74</v>
          </cell>
        </row>
        <row r="417">
          <cell r="A417" t="str">
            <v>DEM-DIV-020</v>
          </cell>
          <cell r="B417" t="str">
            <v>DEMOLIÇÃO DE DIVISÓRIA DE LAMINADO, INCLUSIVE AFASTAMENTO</v>
          </cell>
          <cell r="C417" t="str">
            <v>M2</v>
          </cell>
          <cell r="D417">
            <v>18.440000000000001</v>
          </cell>
        </row>
        <row r="418">
          <cell r="A418" t="str">
            <v>DEM-ENG-005</v>
          </cell>
          <cell r="B418" t="str">
            <v>DEMOLIÇÃO DE ENGRADAMENTO DE TELHA METÁLICA, PVC OU FIBROCIMENTO, INCLUSIVE EMPILHAMENTO</v>
          </cell>
          <cell r="C418" t="str">
            <v>M2</v>
          </cell>
          <cell r="D418">
            <v>16.23</v>
          </cell>
        </row>
        <row r="419">
          <cell r="A419" t="str">
            <v>DEM-ENG-010</v>
          </cell>
          <cell r="B419" t="str">
            <v>DEMOLIÇÃO DE ENGRADAMENTO DE TELHA TIPO CALHA DE FIBROCIMENTO, INCLUSIVE EMPILHAMENTO</v>
          </cell>
          <cell r="C419" t="str">
            <v>M2</v>
          </cell>
          <cell r="D419">
            <v>16.23</v>
          </cell>
        </row>
        <row r="420">
          <cell r="A420" t="str">
            <v>DEM-ENG-015</v>
          </cell>
          <cell r="B420" t="str">
            <v>DEMOLIÇÃO DE ENGRADAMENTO DE TELHA CERÂMICA COLONIAL OU FRANCESA INCLUSIVE EMPILHAMENTO</v>
          </cell>
          <cell r="C420" t="str">
            <v>M2</v>
          </cell>
          <cell r="D420">
            <v>18.66</v>
          </cell>
        </row>
        <row r="421">
          <cell r="A421" t="str">
            <v>DEM-ENG-020</v>
          </cell>
          <cell r="B421" t="str">
            <v>DEMOLIÇÃO DE ENGRADAMENTO DE TELHA CERÂMICA PARA REAPROVEITAMENTO</v>
          </cell>
          <cell r="C421" t="str">
            <v>M2</v>
          </cell>
          <cell r="D421">
            <v>22.52</v>
          </cell>
        </row>
        <row r="422">
          <cell r="A422" t="str">
            <v>DEM-FER-005</v>
          </cell>
          <cell r="B422" t="str">
            <v>REMOÇÃO DE FERRAGENS (DOBRADIÇAS, FECHADURAS, MAÇANETAS)</v>
          </cell>
          <cell r="C422" t="str">
            <v>U</v>
          </cell>
          <cell r="D422">
            <v>13.19</v>
          </cell>
        </row>
        <row r="423">
          <cell r="A423" t="str">
            <v>DEM-FOR-005</v>
          </cell>
          <cell r="B423" t="str">
            <v>DEMOLIÇÃO DE FORRO DE PLACAS INCLUSIVE BARROTEAMENTO COM AFASTAMENTO E EMPILHAMENTO</v>
          </cell>
          <cell r="C423" t="str">
            <v>M2</v>
          </cell>
          <cell r="D423">
            <v>16.59</v>
          </cell>
        </row>
        <row r="424">
          <cell r="A424" t="str">
            <v>DEM-FOR-010</v>
          </cell>
          <cell r="B424" t="str">
            <v>DEMOLIÇÃO DE FORRO DE PLACAS EXCLUSIVE BARROTEAMENTO COM AFASTAMENTO E EMPILHAMENTO</v>
          </cell>
          <cell r="C424" t="str">
            <v>M2</v>
          </cell>
          <cell r="D424">
            <v>9.2100000000000009</v>
          </cell>
        </row>
        <row r="425">
          <cell r="A425" t="str">
            <v>DEM-FOR-015</v>
          </cell>
          <cell r="B425" t="str">
            <v>DEMOLIÇÃO DE FORRO DE PERFIS INCLUSIVE ESTRUTURA DE SUSTENTAÇÃO COM AFASTAMENTO E EMPILHAMENTO</v>
          </cell>
          <cell r="C425" t="str">
            <v>M2</v>
          </cell>
          <cell r="D425">
            <v>28.39</v>
          </cell>
        </row>
        <row r="426">
          <cell r="A426" t="str">
            <v>DEM-FOR-020</v>
          </cell>
          <cell r="B426" t="str">
            <v>DEMOLIÇÃO DE FORRO DE PERFIS EXCLUSIVE ESTRUTURA DE SUSTENTAÇÃO COM AFASTAMENTO E EMPILHAMENTO</v>
          </cell>
          <cell r="C426" t="str">
            <v>M2</v>
          </cell>
          <cell r="D426">
            <v>16.59</v>
          </cell>
        </row>
        <row r="427">
          <cell r="A427" t="str">
            <v>DEM-FOR-030</v>
          </cell>
          <cell r="B427" t="str">
            <v>DEMOLIÇÃO DE FORRO DE GESSO INCLUSIVE AFASTAMENTO E EMPILHAMENTO</v>
          </cell>
          <cell r="C427" t="str">
            <v>M2</v>
          </cell>
          <cell r="D427">
            <v>15.67</v>
          </cell>
        </row>
        <row r="428">
          <cell r="A428" t="str">
            <v>DEM-FOR-035</v>
          </cell>
          <cell r="B428" t="str">
            <v>DEMOLIÇÃO DE FORRO DE TABUAS DE PINHO INCLUSIVE AFASTAMENTO E EMPILHAMENTO</v>
          </cell>
          <cell r="C428" t="str">
            <v>M2</v>
          </cell>
          <cell r="D428">
            <v>16.59</v>
          </cell>
        </row>
        <row r="429">
          <cell r="A429" t="str">
            <v>DEM-IMP-005</v>
          </cell>
          <cell r="B429" t="str">
            <v>REMOÇÃO DE IMPERMEABILIZAÇÃO E PROTEÇÃO MECÂNICA</v>
          </cell>
          <cell r="C429" t="str">
            <v>M2</v>
          </cell>
          <cell r="D429">
            <v>37.729999999999997</v>
          </cell>
        </row>
        <row r="430">
          <cell r="A430" t="str">
            <v>DEM-INT-005</v>
          </cell>
          <cell r="B430" t="str">
            <v>REMOÇÃO DE INTERFONE</v>
          </cell>
          <cell r="C430" t="str">
            <v>U</v>
          </cell>
          <cell r="D430">
            <v>38.82</v>
          </cell>
        </row>
        <row r="431">
          <cell r="A431" t="str">
            <v>DEM-LOU-005</v>
          </cell>
          <cell r="B431" t="str">
            <v>REMOÇÃO DE LOUÇAS (LAVATÓRIO, BANHEIRA, PIA, VASO SANITÁRIO, TANQUE)</v>
          </cell>
          <cell r="C431" t="str">
            <v>U</v>
          </cell>
          <cell r="D431">
            <v>60.74</v>
          </cell>
        </row>
        <row r="432">
          <cell r="A432" t="str">
            <v>DEM-LUM-005</v>
          </cell>
          <cell r="B432" t="str">
            <v>REMOÇÃO DE LUMINÁRIA FLUORESCENTE</v>
          </cell>
          <cell r="C432" t="str">
            <v>U</v>
          </cell>
          <cell r="D432">
            <v>15.52</v>
          </cell>
        </row>
        <row r="433">
          <cell r="A433" t="str">
            <v>DEM-LUM-010</v>
          </cell>
          <cell r="B433" t="str">
            <v>REMOÇÃO DE LUMINÁRIA INCANDESCENTE</v>
          </cell>
          <cell r="C433" t="str">
            <v>U</v>
          </cell>
          <cell r="D433">
            <v>9.6999999999999993</v>
          </cell>
        </row>
        <row r="434">
          <cell r="A434" t="str">
            <v>DEM-MET-005</v>
          </cell>
          <cell r="B434" t="str">
            <v>REMOÇÃO DE METAIS COMUNS (CONDUÍTE, SIFÃO, REGISTRO, TORNEIRAS)</v>
          </cell>
          <cell r="C434" t="str">
            <v>U</v>
          </cell>
          <cell r="D434">
            <v>14.02</v>
          </cell>
        </row>
        <row r="435">
          <cell r="A435" t="str">
            <v>DEM-MET-010</v>
          </cell>
          <cell r="B435" t="str">
            <v>REMOÇÃO DE METAIS ESPECIAIS (VÁLVULA DE DESCARGA, CAIXA SILENCIOSA)</v>
          </cell>
          <cell r="C435" t="str">
            <v>U</v>
          </cell>
          <cell r="D435">
            <v>14.72</v>
          </cell>
        </row>
        <row r="436">
          <cell r="A436" t="str">
            <v>DEM-MFC-005</v>
          </cell>
          <cell r="B436" t="str">
            <v>REMOÇÃO DE MEIO-FIO PRÉ-MOLDADO DE CONCRETO INCLUSIVE CARGA</v>
          </cell>
          <cell r="C436" t="str">
            <v>M</v>
          </cell>
          <cell r="D436">
            <v>9.2100000000000009</v>
          </cell>
        </row>
        <row r="437">
          <cell r="A437" t="str">
            <v>DEM-MFC-010</v>
          </cell>
          <cell r="B437" t="str">
            <v>REMOÇÃO DE MEIO-FIO DE PEDRA(GNAISSE, BASALTO, ETC.) INCLUSIVE CARGA</v>
          </cell>
          <cell r="C437" t="str">
            <v>M</v>
          </cell>
          <cell r="D437">
            <v>23.05</v>
          </cell>
        </row>
        <row r="438">
          <cell r="A438" t="str">
            <v>DEM-PAD-005</v>
          </cell>
          <cell r="B438" t="str">
            <v>REMOÇÃO DE PADRÃO DA CEMIG</v>
          </cell>
          <cell r="C438" t="str">
            <v>U</v>
          </cell>
          <cell r="D438">
            <v>97.04</v>
          </cell>
        </row>
        <row r="439">
          <cell r="A439" t="str">
            <v>DEM-PAD-010</v>
          </cell>
          <cell r="B439" t="str">
            <v>REMOÇÃO DE PADRÃO DA COPASA</v>
          </cell>
          <cell r="C439" t="str">
            <v>U</v>
          </cell>
          <cell r="D439">
            <v>75.94</v>
          </cell>
        </row>
        <row r="440">
          <cell r="A440" t="str">
            <v>DEM-PAV-005</v>
          </cell>
          <cell r="B440" t="str">
            <v>DEMOLIÇÃO DE PAVIMENTAÇÃO COM PRÉ-MOLDADO DE CONCRETO</v>
          </cell>
          <cell r="C440" t="str">
            <v>M2</v>
          </cell>
          <cell r="D440">
            <v>12.9</v>
          </cell>
        </row>
        <row r="441">
          <cell r="A441" t="str">
            <v>DEM-PEI-005</v>
          </cell>
          <cell r="B441" t="str">
            <v>RETIRADA DE PEITORIL DE MÁRMORE OU GRANITO</v>
          </cell>
          <cell r="C441" t="str">
            <v>M</v>
          </cell>
          <cell r="D441">
            <v>6.48</v>
          </cell>
        </row>
        <row r="442">
          <cell r="A442" t="str">
            <v>DEM-PIS-005</v>
          </cell>
          <cell r="B442" t="str">
            <v>DEMOLIÇÃO DE PISO CIMENTADO OU CONTRAPISO DE ARGAMASSA ESPESSURA MÁXIMA DE 10CM, INCLUSIVE AFASTAMENTO</v>
          </cell>
          <cell r="C442" t="str">
            <v>M2</v>
          </cell>
          <cell r="D442">
            <v>14.74</v>
          </cell>
        </row>
        <row r="443">
          <cell r="A443" t="str">
            <v>DEM-PIS-010</v>
          </cell>
          <cell r="B443" t="str">
            <v>DEMOLIÇÃO DE PISO CERÂMICO OU LADRILHO HIDRÁULICO, INCLUSIVE AFASTAMENTO</v>
          </cell>
          <cell r="C443" t="str">
            <v>M2</v>
          </cell>
          <cell r="D443">
            <v>13.08</v>
          </cell>
        </row>
        <row r="444">
          <cell r="A444" t="str">
            <v>DEM-PIS-015</v>
          </cell>
          <cell r="B444" t="str">
            <v>DEMOLIÇÃO DE PISO DE PEDRAS (MÁRMORE, GRANITO, ARDÓSIA, LAGOA SANTA, SÃO TOMÉ), INCLUSIVE AFASTAMENTO</v>
          </cell>
          <cell r="C444" t="str">
            <v>M2</v>
          </cell>
          <cell r="D444">
            <v>22.13</v>
          </cell>
        </row>
        <row r="445">
          <cell r="A445" t="str">
            <v>DEM-PIS-020</v>
          </cell>
          <cell r="B445" t="str">
            <v>DEMOLIÇÃO DE PISO VINÍLICO, INCLUSIVE AFASTAMENTO</v>
          </cell>
          <cell r="C445" t="str">
            <v>M2</v>
          </cell>
          <cell r="D445">
            <v>7.37</v>
          </cell>
        </row>
        <row r="446">
          <cell r="A446" t="str">
            <v>DEM-PIS-025</v>
          </cell>
          <cell r="B446" t="str">
            <v>DEMOLIÇÃO DE PISO DE GRANILITE/MARMORITE, INCLUSIVE AFASTAMENTO</v>
          </cell>
          <cell r="C446" t="str">
            <v>M2</v>
          </cell>
          <cell r="D446">
            <v>19.53</v>
          </cell>
        </row>
        <row r="447">
          <cell r="A447" t="str">
            <v>DEM-PIS-030</v>
          </cell>
          <cell r="B447" t="str">
            <v>DEMOLIÇÃO DE PISO DE TACO DE MADEIRA, INCLUSIVE AFASTAMENTO</v>
          </cell>
          <cell r="C447" t="str">
            <v>M2</v>
          </cell>
          <cell r="D447">
            <v>18.440000000000001</v>
          </cell>
        </row>
        <row r="448">
          <cell r="A448" t="str">
            <v>DEM-PIS-035</v>
          </cell>
          <cell r="B448" t="str">
            <v>DEMOLIÇÃO DE PISO DE TABUAS, INCLUSIVE AFASTAMENTO</v>
          </cell>
          <cell r="C448" t="str">
            <v>M2</v>
          </cell>
          <cell r="D448">
            <v>16.59</v>
          </cell>
        </row>
        <row r="449">
          <cell r="A449" t="str">
            <v>DEM-PIS-040</v>
          </cell>
          <cell r="B449" t="str">
            <v>DEMOLIÇÃO DE PASSEIO OU LAJE DE CONCRETO COM EQUIPAMENTO PNEUMÁTICO, INCLUSIVE AFASTAMENTO</v>
          </cell>
          <cell r="C449" t="str">
            <v>M2</v>
          </cell>
          <cell r="D449">
            <v>7.84</v>
          </cell>
        </row>
        <row r="450">
          <cell r="A450" t="str">
            <v>DEM-PIS-045</v>
          </cell>
          <cell r="B450" t="str">
            <v>DEMOLIÇÃO DE PASSEIO OU LAJE DE CONCRETO MANUALMENTE, INCLUSIVE AFASTAMENTO</v>
          </cell>
          <cell r="C450" t="str">
            <v>M2</v>
          </cell>
          <cell r="D450">
            <v>25.82</v>
          </cell>
        </row>
        <row r="451">
          <cell r="A451" t="str">
            <v>DEM-PIS-050</v>
          </cell>
          <cell r="B451" t="str">
            <v>DEMOLIÇÃO DE CALÇADA PORTUGUESA, INCLUSIVE AFASTAMENTO</v>
          </cell>
          <cell r="C451" t="str">
            <v>M2</v>
          </cell>
          <cell r="D451">
            <v>16.59</v>
          </cell>
        </row>
        <row r="452">
          <cell r="A452" t="str">
            <v>DEM-PIS-055</v>
          </cell>
          <cell r="B452" t="str">
            <v>DEMOLIÇÃO DE PASSEIO OU LAJE DE CONCRETO COM EQUIPAMENTO, INCLUSIVE AFASTAMENTO</v>
          </cell>
          <cell r="C452" t="str">
            <v>M2</v>
          </cell>
          <cell r="D452">
            <v>14.11</v>
          </cell>
        </row>
        <row r="453">
          <cell r="A453" t="str">
            <v>DEM-PIS-060</v>
          </cell>
          <cell r="B453" t="str">
            <v>DEMOLIÇÃO MANUAL DE ALVENARIA POLIÉDRICA, INCLUSIVE AFASTAMENTO</v>
          </cell>
          <cell r="C453" t="str">
            <v>M2</v>
          </cell>
          <cell r="D453">
            <v>12.9</v>
          </cell>
        </row>
        <row r="454">
          <cell r="A454" t="str">
            <v>DEM-PIS-065</v>
          </cell>
          <cell r="B454" t="str">
            <v>DEMOLIÇÃO DE PAVIMENTO PARALELEPÍPEDO REJUNTADOS COM AREIA INCLUSIVE AFASTAMENTO E EMPILHAMENTO</v>
          </cell>
          <cell r="C454" t="str">
            <v>M2</v>
          </cell>
          <cell r="D454">
            <v>12.9</v>
          </cell>
        </row>
        <row r="455">
          <cell r="A455" t="str">
            <v>DEM-PIS-070</v>
          </cell>
          <cell r="B455" t="str">
            <v>DEMOLIÇÃO DE REVESTIMENTO ASFÁLTICO COM EQUIPAMENTO PNEUMÁTICO, INCLUSIVE AFASTAMENTO</v>
          </cell>
          <cell r="C455" t="str">
            <v>M2</v>
          </cell>
          <cell r="D455">
            <v>8.4700000000000006</v>
          </cell>
        </row>
        <row r="456">
          <cell r="A456" t="str">
            <v>DEM-POR-005</v>
          </cell>
          <cell r="B456" t="str">
            <v>REMOÇÃO DE PORTA OU JANELA INCLUSIVE MARCO E ALIZAR, INCLUSIVE AFASTAMENTO E EMPILHAMENTO</v>
          </cell>
          <cell r="C456" t="str">
            <v>M2</v>
          </cell>
          <cell r="D456">
            <v>11.06</v>
          </cell>
        </row>
        <row r="457">
          <cell r="A457" t="str">
            <v>DEM-POR-015</v>
          </cell>
          <cell r="B457" t="str">
            <v>REMOÇÃO DE FOLHA DE PORTA OU JANELA, INCLUSIVE AFASTAMENTO E EMPILHAMENTO</v>
          </cell>
          <cell r="C457" t="str">
            <v>M2</v>
          </cell>
          <cell r="D457">
            <v>7.37</v>
          </cell>
        </row>
        <row r="458">
          <cell r="A458" t="str">
            <v>DEM-POR-020</v>
          </cell>
          <cell r="B458" t="str">
            <v>REMOÇÃO DE MARCO, INCLUSIVE AFASTAMENTO E EMPILHAMENTO</v>
          </cell>
          <cell r="C458" t="str">
            <v>U</v>
          </cell>
          <cell r="D458">
            <v>12.7</v>
          </cell>
        </row>
        <row r="459">
          <cell r="A459" t="str">
            <v>DEM-POR-025</v>
          </cell>
          <cell r="B459" t="str">
            <v>REMOÇÃO DE ALIZAR, INCLUSIVE AFASTAMENTO E EMPILHAMENTO</v>
          </cell>
          <cell r="C459" t="str">
            <v>CJ</v>
          </cell>
          <cell r="D459">
            <v>2.69</v>
          </cell>
        </row>
        <row r="460">
          <cell r="A460" t="str">
            <v>DEM-POR-030</v>
          </cell>
          <cell r="B460" t="str">
            <v>REMOÇÃO DE PORTA OU JANELA METÁLICA, INCLUSIVE AFASTAMENTO</v>
          </cell>
          <cell r="C460" t="str">
            <v>M2</v>
          </cell>
          <cell r="D460">
            <v>15.67</v>
          </cell>
        </row>
        <row r="461">
          <cell r="A461" t="str">
            <v>DEM-QUA-005</v>
          </cell>
          <cell r="B461" t="str">
            <v>REMOÇÃO DE QUADRO NEGRO , INCLUSIVE AFASTAMENTO</v>
          </cell>
          <cell r="C461" t="str">
            <v>M2</v>
          </cell>
          <cell r="D461">
            <v>23.6</v>
          </cell>
        </row>
        <row r="462">
          <cell r="A462" t="str">
            <v>DEM-RED-005</v>
          </cell>
          <cell r="B462" t="str">
            <v>DESMONTAGEM E RETIRADA DE REDES DE DUTOS DE AR CONDICIONADO</v>
          </cell>
          <cell r="C462" t="str">
            <v>M</v>
          </cell>
          <cell r="D462">
            <v>7.37</v>
          </cell>
        </row>
        <row r="463">
          <cell r="A463" t="str">
            <v>DEM-RED-010</v>
          </cell>
          <cell r="B463" t="str">
            <v>RETIRADA DE TUBULAÇÕES EMBUTIDAS DE REDE DE ÁGUA, ELÉTRICA, GASES ETC., INCLUSIVE CORTES E DESVIOS</v>
          </cell>
          <cell r="C463" t="str">
            <v>M</v>
          </cell>
          <cell r="D463">
            <v>13.49</v>
          </cell>
        </row>
        <row r="464">
          <cell r="A464" t="str">
            <v>DEM-REV-005</v>
          </cell>
          <cell r="B464" t="str">
            <v>DEMOLIÇÃO DE REBOCO, COM ESPESSURA DE ATÉ 55MM, INCLUSIVE AFASTAMENTO</v>
          </cell>
          <cell r="C464" t="str">
            <v>M2</v>
          </cell>
          <cell r="D464">
            <v>12.9</v>
          </cell>
        </row>
        <row r="465">
          <cell r="A465" t="str">
            <v>DEM-REV-010</v>
          </cell>
          <cell r="B465" t="str">
            <v>DEMOLIÇÃO DE REVESTIMENTO CERÂMICO, AZULEJO OU LADRILHO HIDRÁULICO INCLUSIVE AFASTAMENTO</v>
          </cell>
          <cell r="C465" t="str">
            <v>M2</v>
          </cell>
          <cell r="D465">
            <v>14.74</v>
          </cell>
        </row>
        <row r="466">
          <cell r="A466" t="str">
            <v>DEM-REV-015</v>
          </cell>
          <cell r="B466" t="str">
            <v>DEMOLIÇÃO DE REVESTIMENTO DE PEDRA (MÁRMORE, GRANITO, ARDÓSIA, SÃO TOMÉ, ETC.), INCLUSIVE AFASTAMENTO</v>
          </cell>
          <cell r="C466" t="str">
            <v>M2</v>
          </cell>
          <cell r="D466">
            <v>22.13</v>
          </cell>
        </row>
        <row r="467">
          <cell r="A467" t="str">
            <v>DEM-REV-020</v>
          </cell>
          <cell r="B467" t="str">
            <v>DEMOLIÇÃO DE FÓRMICA, INCLUSIVE AFASTAMENTO</v>
          </cell>
          <cell r="C467" t="str">
            <v>M2</v>
          </cell>
          <cell r="D467">
            <v>11.06</v>
          </cell>
        </row>
        <row r="468">
          <cell r="A468" t="str">
            <v>DEM-ROD-005</v>
          </cell>
          <cell r="B468" t="str">
            <v>DEMOLIÇÃO DE RODAPÉ EM GERAL, INCLUSIVE ARGAMASSA DE ASSENTAMENTO</v>
          </cell>
          <cell r="C468" t="str">
            <v>M</v>
          </cell>
          <cell r="D468">
            <v>2.2000000000000002</v>
          </cell>
        </row>
        <row r="469">
          <cell r="A469" t="str">
            <v>DEM-RUF-005</v>
          </cell>
          <cell r="B469" t="str">
            <v>REMOÇÃO DE RUFO DE CHAPA GALVANIZADA, INCLUSIVE AFASTAMENTO</v>
          </cell>
          <cell r="C469" t="str">
            <v>M</v>
          </cell>
          <cell r="D469">
            <v>5.15</v>
          </cell>
        </row>
        <row r="470">
          <cell r="A470" t="str">
            <v>DEM-SAR-005</v>
          </cell>
          <cell r="B470" t="str">
            <v>DEMOLIÇÃO DE SARJETA OU SARJETÃO DE CONCRETO</v>
          </cell>
          <cell r="C470" t="str">
            <v>M2</v>
          </cell>
          <cell r="D470">
            <v>14.74</v>
          </cell>
        </row>
        <row r="471">
          <cell r="A471" t="str">
            <v>DEM-SOL-005</v>
          </cell>
          <cell r="B471" t="str">
            <v>RETIRADA DE SOLEIRA DE MÁRMORE OU GRANITO</v>
          </cell>
          <cell r="C471" t="str">
            <v>M</v>
          </cell>
          <cell r="D471">
            <v>6.97</v>
          </cell>
        </row>
        <row r="472">
          <cell r="A472" t="str">
            <v>DEM-TEL-005</v>
          </cell>
          <cell r="B472" t="str">
            <v>REMOÇÃO DE TELHA METÁLICA OU PVC, INCLUSIVE AFASTAMENTO E EMPILHAMENTO</v>
          </cell>
          <cell r="C472" t="str">
            <v>M2</v>
          </cell>
          <cell r="D472">
            <v>6.01</v>
          </cell>
        </row>
        <row r="473">
          <cell r="A473" t="str">
            <v>DEM-TEL-010</v>
          </cell>
          <cell r="B473" t="str">
            <v>REMOÇÃO DE TELHA TIPO CALHA DE FIBROCIMENTO, INCLUSIVE AFASTAMENTO E EMPILHAMENTO</v>
          </cell>
          <cell r="C473" t="str">
            <v>M2</v>
          </cell>
          <cell r="D473">
            <v>11.06</v>
          </cell>
        </row>
        <row r="474">
          <cell r="A474" t="str">
            <v>DEM-TEL-015</v>
          </cell>
          <cell r="B474" t="str">
            <v>REMOÇÃO DE TELHA ONDULADA DE FIBROCIMENTO, INCLUSIVE AFASTAMENTO E EMPILHAMENTO</v>
          </cell>
          <cell r="C474" t="str">
            <v>M2</v>
          </cell>
          <cell r="D474">
            <v>10.14</v>
          </cell>
        </row>
        <row r="475">
          <cell r="A475" t="str">
            <v>DEM-TEL-020</v>
          </cell>
          <cell r="B475" t="str">
            <v>REMOÇÃO DE TELHA ONDULADA FIBROCIMENTO PARA REAPROVEITAMENTO</v>
          </cell>
          <cell r="C475" t="str">
            <v>M2</v>
          </cell>
          <cell r="D475">
            <v>11.98</v>
          </cell>
        </row>
        <row r="476">
          <cell r="A476" t="str">
            <v>DEM-TEL-025</v>
          </cell>
          <cell r="B476" t="str">
            <v>REMOÇÃO DE TELHA CERÂMICA COLONIAL OU FRANCESA, INCLUSIVE AFASTAMENTO E EMPILHAMENTO</v>
          </cell>
          <cell r="C476" t="str">
            <v>M2</v>
          </cell>
          <cell r="D476">
            <v>11.06</v>
          </cell>
        </row>
        <row r="477">
          <cell r="A477" t="str">
            <v>DEM-TEL-030</v>
          </cell>
          <cell r="B477" t="str">
            <v>REMOÇÃO DE TELHA CERÂMICA COLONIAL OU FRANCESA PARA REAPROVEITAMENTO, INCLUSIVE AFASTAMENTO E EMPILHAMENTO</v>
          </cell>
          <cell r="C477" t="str">
            <v>M2</v>
          </cell>
          <cell r="D477">
            <v>18.440000000000001</v>
          </cell>
        </row>
        <row r="478">
          <cell r="A478" t="str">
            <v>DEM-TUB-005</v>
          </cell>
          <cell r="B478" t="str">
            <v>RETIRADA DE TUBULAÇÕES EMBUTIDAS DAS REDE DE ÁGUA, ELÉTRICA, GASES, ETC.</v>
          </cell>
          <cell r="C478" t="str">
            <v>M</v>
          </cell>
          <cell r="D478">
            <v>13.49</v>
          </cell>
        </row>
        <row r="479">
          <cell r="A479" t="str">
            <v>DEM-VID-005</v>
          </cell>
          <cell r="B479" t="str">
            <v>RETIRADA DE VIDRO DE ESQUADRIAS, INCLUSIVE LIMPEZA DO ENCAIXE</v>
          </cell>
          <cell r="C479" t="str">
            <v>M2</v>
          </cell>
          <cell r="D479">
            <v>2.4300000000000002</v>
          </cell>
        </row>
        <row r="480">
          <cell r="A480" t="str">
            <v>DIA-001</v>
          </cell>
          <cell r="B480" t="str">
            <v>DIÁRIAS (para uso exclusivo da Secretária de Estado de Transportes e Obras Públicas de Minas Gerais)</v>
          </cell>
        </row>
        <row r="481">
          <cell r="A481" t="str">
            <v>DIA-EQU-015</v>
          </cell>
          <cell r="B481" t="str">
            <v xml:space="preserve">DIÁRIA DE EQUIPE COM PERNOITE </v>
          </cell>
          <cell r="C481" t="str">
            <v>UN</v>
          </cell>
          <cell r="D481">
            <v>167.7</v>
          </cell>
        </row>
        <row r="482">
          <cell r="A482" t="str">
            <v>DIA-EQU-030</v>
          </cell>
          <cell r="B482" t="str">
            <v xml:space="preserve">DIÁRIA DE EQUIPE SEM PERNOITE </v>
          </cell>
          <cell r="C482" t="str">
            <v>UN</v>
          </cell>
          <cell r="D482">
            <v>83.85</v>
          </cell>
        </row>
        <row r="483">
          <cell r="A483" t="str">
            <v>DIV-PAI-005</v>
          </cell>
          <cell r="B483" t="str">
            <v>DIVISÓRIA EM PAINEL REMOVÍVEL, NÚCLEO COMPENSADO NAVAL - P. AÇO TIPO C</v>
          </cell>
          <cell r="C483" t="str">
            <v>M2</v>
          </cell>
          <cell r="D483">
            <v>96.53</v>
          </cell>
        </row>
        <row r="484">
          <cell r="A484" t="str">
            <v>DIV-PAI-010</v>
          </cell>
          <cell r="B484" t="str">
            <v>DIVISÓRIA EM PAINEL REMOVÍVEL, NÚCLEO COMPENSADO NAVAL - P. ALUMÍNIO TIPO C</v>
          </cell>
          <cell r="C484" t="str">
            <v>M2</v>
          </cell>
          <cell r="D484">
            <v>95.12</v>
          </cell>
        </row>
        <row r="485">
          <cell r="A485" t="str">
            <v>DIV-PED-005</v>
          </cell>
          <cell r="B485" t="str">
            <v>DIVISÓRIA EM MÁRMORE BRANCO E = 3 CM, INCLUSIVE FERRAGENS EM LATÃO CROMADO</v>
          </cell>
          <cell r="C485" t="str">
            <v>M2</v>
          </cell>
          <cell r="D485">
            <v>506.23</v>
          </cell>
        </row>
        <row r="486">
          <cell r="A486" t="str">
            <v>DIV-PED-010</v>
          </cell>
          <cell r="B486" t="str">
            <v>DIVISÓRIA EM ARDÓSIA E = 3 CM, INCLUSIVE FERRAGENS EM LATÃO CROMADO</v>
          </cell>
          <cell r="C486" t="str">
            <v>M2</v>
          </cell>
          <cell r="D486">
            <v>263.2</v>
          </cell>
        </row>
        <row r="487">
          <cell r="A487" t="str">
            <v>DIV-PED-015</v>
          </cell>
          <cell r="B487" t="str">
            <v>DIVISÓRIA EM GRANITO CINZA ANDORINHA E = 3 CM, INCLUSIVE FERRAGENS EM LATÃO CROMADO</v>
          </cell>
          <cell r="C487" t="str">
            <v>M2</v>
          </cell>
          <cell r="D487">
            <v>572.67999999999995</v>
          </cell>
        </row>
        <row r="488">
          <cell r="A488" t="str">
            <v>DIV-PED-020</v>
          </cell>
          <cell r="B488" t="str">
            <v>DIVISÓRIA EM MARMORITE E = 3 CM, INCLUSIVE FERRAGENS EM LATÃO CROMADO</v>
          </cell>
          <cell r="C488" t="str">
            <v>M2</v>
          </cell>
          <cell r="D488">
            <v>392.53</v>
          </cell>
        </row>
        <row r="489">
          <cell r="A489" t="str">
            <v>DIV-PED-025</v>
          </cell>
          <cell r="B489" t="str">
            <v>DIVISÓRIA EM ARDÓSIA E = 3 CM, INCLUSIVE PERFIS EM CHAPA 18</v>
          </cell>
          <cell r="C489" t="str">
            <v>M2</v>
          </cell>
          <cell r="D489">
            <v>198.53</v>
          </cell>
        </row>
        <row r="490">
          <cell r="A490" t="str">
            <v>DRE-ALA-005</v>
          </cell>
          <cell r="B490" t="str">
            <v>ALA DE REDE TUBULAR DN 500, EXCLUSIVE BOTA FORA</v>
          </cell>
          <cell r="C490" t="str">
            <v>U</v>
          </cell>
          <cell r="D490">
            <v>1035.49</v>
          </cell>
        </row>
        <row r="491">
          <cell r="A491" t="str">
            <v>DRE-ALA-010</v>
          </cell>
          <cell r="B491" t="str">
            <v>ALA DE REDE TUBULAR DN 600, EXCLUSIVE BOTA FORA</v>
          </cell>
          <cell r="C491" t="str">
            <v>U</v>
          </cell>
          <cell r="D491">
            <v>1155.68</v>
          </cell>
        </row>
        <row r="492">
          <cell r="A492" t="str">
            <v>DRE-ALA-015</v>
          </cell>
          <cell r="B492" t="str">
            <v>ALA DE REDE TUBULAR DN 700, EXCLUSIVE BOTA FORA</v>
          </cell>
          <cell r="C492" t="str">
            <v>U</v>
          </cell>
          <cell r="D492">
            <v>1262.2</v>
          </cell>
        </row>
        <row r="493">
          <cell r="A493" t="str">
            <v>DRE-ALA-020</v>
          </cell>
          <cell r="B493" t="str">
            <v>ALA DE REDE TUBULAR DN 800, EXCLUSIVE BOTA FORA</v>
          </cell>
          <cell r="C493" t="str">
            <v>U</v>
          </cell>
          <cell r="D493">
            <v>1373.56</v>
          </cell>
        </row>
        <row r="494">
          <cell r="A494" t="str">
            <v>DRE-ALA-025</v>
          </cell>
          <cell r="B494" t="str">
            <v>ALA DE REDE TUBULAR DN 900, EXCLUSIVE BOTA FORA</v>
          </cell>
          <cell r="C494" t="str">
            <v>U</v>
          </cell>
          <cell r="D494">
            <v>1497.21</v>
          </cell>
        </row>
        <row r="495">
          <cell r="A495" t="str">
            <v>DRE-ALA-030</v>
          </cell>
          <cell r="B495" t="str">
            <v>ALA DE REDE TUBULAR DN 1000, EXCLUSIVE BOTA FORA</v>
          </cell>
          <cell r="C495" t="str">
            <v>U</v>
          </cell>
          <cell r="D495">
            <v>1632.65</v>
          </cell>
        </row>
        <row r="496">
          <cell r="A496" t="str">
            <v>DRE-ALA-035</v>
          </cell>
          <cell r="B496" t="str">
            <v>ALA DE REDE TUBULAR DN 1100, EXCLUSIVE BOTA FORA</v>
          </cell>
          <cell r="C496" t="str">
            <v>U</v>
          </cell>
          <cell r="D496">
            <v>2201.4499999999998</v>
          </cell>
        </row>
        <row r="497">
          <cell r="A497" t="str">
            <v>DRE-ALA-040</v>
          </cell>
          <cell r="B497" t="str">
            <v>ALA DE REDE TUBULAR DN 1200, EXCLUSIVE BOTA FORA</v>
          </cell>
          <cell r="C497" t="str">
            <v>U</v>
          </cell>
          <cell r="D497">
            <v>2345.75</v>
          </cell>
        </row>
        <row r="498">
          <cell r="A498" t="str">
            <v>DRE-ALA-045</v>
          </cell>
          <cell r="B498" t="str">
            <v>ALA DE REDE TUBULAR DN 1300, EXCLUSIVE BOTA FORA</v>
          </cell>
          <cell r="C498" t="str">
            <v>U</v>
          </cell>
          <cell r="D498">
            <v>2902.64</v>
          </cell>
        </row>
        <row r="499">
          <cell r="A499" t="str">
            <v>DRE-ALA-050</v>
          </cell>
          <cell r="B499" t="str">
            <v>ALA DE REDE TUBULAR DN 1500, EXCLUSIVE BOTA FORA</v>
          </cell>
          <cell r="C499" t="str">
            <v>U</v>
          </cell>
          <cell r="D499">
            <v>3243.65</v>
          </cell>
        </row>
        <row r="500">
          <cell r="A500" t="str">
            <v>DRE-BOC-005</v>
          </cell>
          <cell r="B500" t="str">
            <v>BOCA DE LOBO SIMPLES (TIPO A - FERRO FUNDIDO), QUADRO, GRELHA E CANTONEIRA, INCLUSIVE ESCAVAÇÃO, REATERRO E BOTA-FORA</v>
          </cell>
          <cell r="C500" t="str">
            <v>U</v>
          </cell>
          <cell r="D500">
            <v>2310.12</v>
          </cell>
        </row>
        <row r="501">
          <cell r="A501" t="str">
            <v>DRE-BOC-010</v>
          </cell>
          <cell r="B501" t="str">
            <v>BOCA DE LOBO SIMPLES (TIPO B - CONCRETO), QUADRO, GRELHA E CANTONEIRA, INCLUSIVE ESCAVAÇÃO, REATERRO E BOTA-FORA</v>
          </cell>
          <cell r="C501" t="str">
            <v>U</v>
          </cell>
          <cell r="D501">
            <v>1096.19</v>
          </cell>
        </row>
        <row r="502">
          <cell r="A502" t="str">
            <v>DRE-BOC-015</v>
          </cell>
          <cell r="B502" t="str">
            <v>BOCA DE LOBO DUPLA (TIPO B - CONCRETO), QUADRO, GRELHA E CANTONEIRA, INCLUSIVE ESCAVAÇÃO, REATERRO E BOTA-FORA</v>
          </cell>
          <cell r="C502" t="str">
            <v>U</v>
          </cell>
          <cell r="D502">
            <v>1912.3</v>
          </cell>
        </row>
        <row r="503">
          <cell r="A503" t="str">
            <v>DRE-CAN-005</v>
          </cell>
          <cell r="B503" t="str">
            <v>CANALETA PARA DRENAGEM, PRÉ-MOLDADA, TIPO MEIA CANA, DIÂMETRO 30CM, EXCLUSIVE TAMPA, INCLUSIVE ASSENTAMENTO EM ARGAMASSA, TRAÇO 1:3 (CIMENTO E AREIA), ESCAVAÇÃO, TRANSPORTE E RETIRADA DO MATERIAL ESCAVADO (EM CAÇAMBA)</v>
          </cell>
          <cell r="C503" t="str">
            <v>M</v>
          </cell>
          <cell r="D503">
            <v>59.03</v>
          </cell>
        </row>
        <row r="504">
          <cell r="A504" t="str">
            <v>DRE-CAN-010</v>
          </cell>
          <cell r="B504" t="str">
            <v>CANALETA PARA DRENAGEM, PRÉ-MOLDADA, TIPO MEIA CANA, DIÂMETRO 40CM, EXCLUSIVE TAMPA, INCLUSIVE ASSENTAMENTO EM ARGAMASSA, TRAÇO 1:3 (CIMENTO E AREIA), ESCAVAÇÃO, TRANSPORTE E RETIRADA DO MATERIAL ESCAVADO (EM CAÇAMBA)</v>
          </cell>
          <cell r="C504" t="str">
            <v>M</v>
          </cell>
          <cell r="D504">
            <v>78.94</v>
          </cell>
        </row>
        <row r="505">
          <cell r="A505" t="str">
            <v>DRE-CAN-015</v>
          </cell>
          <cell r="B505" t="str">
            <v>CANALETA PARA DRENAGEM, PRÉ-MOLDADA, TIPO MEIA CANA, DIÂMETRO 50CM, EXCLUSIVE TAMPA, INCLUSIVE ASSENTAMENTO EM ARGAMASSA, TRAÇO 1:3 (CIMENTO E AREIA), ESCAVAÇÃO, TRANSPORTE E RETIRADA DO MATERIAL ESCAVADO (EM CAÇAMBA)</v>
          </cell>
          <cell r="C505" t="str">
            <v>M</v>
          </cell>
          <cell r="D505">
            <v>106.95</v>
          </cell>
        </row>
        <row r="506">
          <cell r="A506" t="str">
            <v>DRE-CAN-020</v>
          </cell>
          <cell r="B506" t="str">
            <v>CANALETA PARA DRENAGEM, PRÉ-MOLDADA, TIPO MEIA CANA, DIÂMETRO 60CM, EXCLUSIVE TAMPA, INCLUSIVE ASSENTAMENTO EM ARGAMASSA, TRAÇO 1:3 (CIMENTO E AREIA), ESCAVAÇÃO, TRANSPORTE E RETIRADA DO MATERIAL ESCAVADO (EM CAÇAMBA)</v>
          </cell>
          <cell r="C506" t="str">
            <v>M</v>
          </cell>
          <cell r="D506">
            <v>133.82</v>
          </cell>
        </row>
        <row r="507">
          <cell r="A507" t="str">
            <v>DRE-CAN-060</v>
          </cell>
          <cell r="B507" t="str">
            <v>CANALETA SANITÁRIA, SEÇÃO 5X8CM, EM ARGAMASSA, TRAÇO 1:3 (CIMENTO E AREIA) COM ADITIVO IMPERMEABILIZANTE, EXCLUSIVE TAMPA, INCLUSIVE CORTE NO PISO, TRANSPORTE E RETIRADA DO MATERIAL DEMOLIDO (EM CAÇAMBA)</v>
          </cell>
          <cell r="C507" t="str">
            <v>M</v>
          </cell>
          <cell r="D507">
            <v>25.49</v>
          </cell>
        </row>
        <row r="508">
          <cell r="A508" t="str">
            <v>DRE-CHA-005</v>
          </cell>
          <cell r="B508" t="str">
            <v>CHAMINÉ DE POÇO DE VISITA TIPO "A", EM ALVENARIA COM DEGRAUS DE AÇO CA-50</v>
          </cell>
          <cell r="C508" t="str">
            <v>M</v>
          </cell>
          <cell r="D508">
            <v>617.51</v>
          </cell>
        </row>
        <row r="509">
          <cell r="A509" t="str">
            <v>DRE-CHA-010</v>
          </cell>
          <cell r="B509" t="str">
            <v>CHAMINÉ DE POÇO DE VISITA TIPO "B", EM ANEL DE CONCRETO CA-1 COM DEGRAUS DE AÇO CA-50</v>
          </cell>
          <cell r="C509" t="str">
            <v>M</v>
          </cell>
          <cell r="D509">
            <v>253.08</v>
          </cell>
        </row>
        <row r="510">
          <cell r="A510" t="str">
            <v>DRE-CXS-005</v>
          </cell>
          <cell r="B510" t="str">
            <v>CAIXAS DE CAPTAÇÃO E DRENAGEM TIPO A D = 500 MM</v>
          </cell>
          <cell r="C510" t="str">
            <v>U</v>
          </cell>
          <cell r="D510">
            <v>1201.8699999999999</v>
          </cell>
        </row>
        <row r="511">
          <cell r="A511" t="str">
            <v>DRE-CXS-006</v>
          </cell>
          <cell r="B511" t="str">
            <v>CAIXA DE CAPTAÇÃO E DRENAGEM TIPO A (100 X 100 X 120 CM), D = 500 MM A 1500MM, INCLUSIVE ESCAVAÇÃO, REATERRO E BOTA FORA</v>
          </cell>
          <cell r="C511" t="str">
            <v>U</v>
          </cell>
          <cell r="D511">
            <v>1404.35</v>
          </cell>
        </row>
        <row r="512">
          <cell r="A512" t="str">
            <v>DRE-CXS-007</v>
          </cell>
          <cell r="B512" t="str">
            <v>CAIXA DE CAPTAÇÃO E DRENAGEM TIPO A (120 X 120 X 150 CM), D = 500 MM A 1500MM, INCLUSIVE ESCAVAÇÃO, REATERRO E BOTA FORA</v>
          </cell>
          <cell r="C512" t="str">
            <v>U</v>
          </cell>
          <cell r="D512">
            <v>1947.53</v>
          </cell>
        </row>
        <row r="513">
          <cell r="A513" t="str">
            <v>DRE-CXS-010</v>
          </cell>
          <cell r="B513" t="str">
            <v>CAIXA DE CAPTAÇÃO E DRENAGEM TIPO B D = 500 MM</v>
          </cell>
          <cell r="C513" t="str">
            <v>U</v>
          </cell>
          <cell r="D513">
            <v>1546.15</v>
          </cell>
        </row>
        <row r="514">
          <cell r="A514" t="str">
            <v>DRE-CXS-011</v>
          </cell>
          <cell r="B514" t="str">
            <v>CAIXA DE CAPTAÇÃO E DRENAGEM TIPO B (100 X 100 X 120 CM), D = 500 MM A 1500MM, INCLUSIVE ESCAVAÇÃO, REATERRO E BOTA FORA</v>
          </cell>
          <cell r="C514" t="str">
            <v>U</v>
          </cell>
          <cell r="D514">
            <v>1778.78</v>
          </cell>
        </row>
        <row r="515">
          <cell r="A515" t="str">
            <v>DRE-CXS-012</v>
          </cell>
          <cell r="B515" t="str">
            <v>CAIXA DE CAPTAÇÃO E DRENAGEM TIPO B (120 X 120 X 150 CM), D = 500 MM A 1500MM, INCLUSIVE ESCAVAÇÃO, REATERRO E BOTA FORA</v>
          </cell>
          <cell r="C515" t="str">
            <v>U</v>
          </cell>
          <cell r="D515">
            <v>2455.87</v>
          </cell>
        </row>
        <row r="516">
          <cell r="A516" t="str">
            <v>DRE-CXS-015</v>
          </cell>
          <cell r="B516" t="str">
            <v>CAIXAS DE CAPTAÇÃO E DRENAGEM TIPO C D = 500 MM</v>
          </cell>
          <cell r="C516" t="str">
            <v>U</v>
          </cell>
          <cell r="D516">
            <v>1912.87</v>
          </cell>
        </row>
        <row r="517">
          <cell r="A517" t="str">
            <v>DRE-CXS-016</v>
          </cell>
          <cell r="B517" t="str">
            <v>CAIXA DE CAPTAÇÃO E DRENAGEM TIPO C (100 X 100 X 120 CM), D = 500 MM A 1500MM, INCLUSIVE ESCAVAÇÃO, REATERRO E BOTA FORA</v>
          </cell>
          <cell r="C517" t="str">
            <v>U</v>
          </cell>
          <cell r="D517">
            <v>1368.52</v>
          </cell>
        </row>
        <row r="518">
          <cell r="A518" t="str">
            <v>DRE-CXS-017</v>
          </cell>
          <cell r="B518" t="str">
            <v>CAIXA DE CAPTAÇÃO E DRENAGEM TIPO C (120 X 120 X 150 CM), D = 500 MM A 1500MM, INCLUSIVE ESCAVAÇÃO, REATERRO E BOTA FORA</v>
          </cell>
          <cell r="C518" t="str">
            <v>U</v>
          </cell>
          <cell r="D518">
            <v>1993.04</v>
          </cell>
        </row>
        <row r="519">
          <cell r="A519" t="str">
            <v>DRE-CXS-025</v>
          </cell>
          <cell r="B519" t="str">
            <v>CAIXA DE CAPTAÇÃO E DRENAGEM TIPO E (100 X 100 X 120 CM), D = 500 MM A 1500MM, INCLUSIVE ESCAVAÇÃO, REATERRO E BOTA FORA</v>
          </cell>
          <cell r="C519" t="str">
            <v>U</v>
          </cell>
          <cell r="D519">
            <v>1365.44</v>
          </cell>
        </row>
        <row r="520">
          <cell r="A520" t="str">
            <v>DRE-CXS-026</v>
          </cell>
          <cell r="B520" t="str">
            <v>CAIXA DE CAPTAÇÃO E DRENAGEM TIPO E (120 X 120 X 150 CM), D = 500 MM A 1500MM, INCLUSIVE ESCAVAÇÃO, REATERRO E BOTA FORA</v>
          </cell>
          <cell r="C520" t="str">
            <v>U</v>
          </cell>
          <cell r="D520">
            <v>1947.67</v>
          </cell>
        </row>
        <row r="521">
          <cell r="A521" t="str">
            <v>DRE-CXS-030</v>
          </cell>
          <cell r="B521" t="str">
            <v>CAIXA DE CAPTAÇÃO E DRENAGEM TIPO F (100 X 100 X 120 CM), D = 500 MM A 1500MM, INCLUSIVE ESCAVAÇÃO, REATERRO E BOTA FORA</v>
          </cell>
          <cell r="C521" t="str">
            <v>U</v>
          </cell>
          <cell r="D521">
            <v>1725.58</v>
          </cell>
        </row>
        <row r="522">
          <cell r="A522" t="str">
            <v>DRE-CXS-031</v>
          </cell>
          <cell r="B522" t="str">
            <v>CAIXA DE CAPTAÇÃO E DRENAGEM TIPO F (120 X 120 X 150 CM), D = 500 MM A 1500MM, INCLUSIVE ESCAVAÇÃO, REATERRO E BOTA FORA</v>
          </cell>
          <cell r="C522" t="str">
            <v>U</v>
          </cell>
          <cell r="D522">
            <v>2441.7199999999998</v>
          </cell>
        </row>
        <row r="523">
          <cell r="A523" t="str">
            <v>DRE-CXS-035</v>
          </cell>
          <cell r="B523" t="str">
            <v>CAIXA DE AREIA 50 X 60 X 70 CM</v>
          </cell>
          <cell r="C523" t="str">
            <v>U</v>
          </cell>
          <cell r="D523">
            <v>525.91999999999996</v>
          </cell>
        </row>
        <row r="524">
          <cell r="A524" t="str">
            <v>DRE-CXS-036</v>
          </cell>
          <cell r="B524" t="str">
            <v>CAIXA DE AREIA 100 X 100 X 100 CM</v>
          </cell>
          <cell r="C524" t="str">
            <v>U</v>
          </cell>
          <cell r="D524">
            <v>1229.56</v>
          </cell>
        </row>
        <row r="525">
          <cell r="A525" t="str">
            <v>DRE-DES-005</v>
          </cell>
          <cell r="B525" t="str">
            <v>DESCIDA D´ÁGUA TIPO DEGRAU DN 500, EXCLUSIVE BOTA FORA</v>
          </cell>
          <cell r="C525" t="str">
            <v>M</v>
          </cell>
          <cell r="D525">
            <v>613.59</v>
          </cell>
        </row>
        <row r="526">
          <cell r="A526" t="str">
            <v>DRE-DES-010</v>
          </cell>
          <cell r="B526" t="str">
            <v>DESCIDA D´ÁGUA TIPO DEGRAU DN 600, EXCLUSIVE BOTA FORA</v>
          </cell>
          <cell r="C526" t="str">
            <v>M</v>
          </cell>
          <cell r="D526">
            <v>698.16</v>
          </cell>
        </row>
        <row r="527">
          <cell r="A527" t="str">
            <v>DRE-DES-015</v>
          </cell>
          <cell r="B527" t="str">
            <v>DESCIDA D´ÁGUA TIPO DEGRAU DN 700, EXCLUSIVE BOTA FORA</v>
          </cell>
          <cell r="C527" t="str">
            <v>M</v>
          </cell>
          <cell r="D527">
            <v>779.41</v>
          </cell>
        </row>
        <row r="528">
          <cell r="A528" t="str">
            <v>DRE-DES-020</v>
          </cell>
          <cell r="B528" t="str">
            <v>DESCIDA D´ÁGUA TIPO DEGRAU DN 800, EXCLUSIVE BOTA FORA</v>
          </cell>
          <cell r="C528" t="str">
            <v>M</v>
          </cell>
          <cell r="D528">
            <v>867.62</v>
          </cell>
        </row>
        <row r="529">
          <cell r="A529" t="str">
            <v>DRE-DES-025</v>
          </cell>
          <cell r="B529" t="str">
            <v>DESCIDA D´ÁGUA TIPO DEGRAU DN 900, EXCLUSIVE BOTA FORA</v>
          </cell>
          <cell r="C529" t="str">
            <v>M</v>
          </cell>
          <cell r="D529">
            <v>952.52</v>
          </cell>
        </row>
        <row r="530">
          <cell r="A530" t="str">
            <v>DRE-DES-030</v>
          </cell>
          <cell r="B530" t="str">
            <v>DESCIDA D´ÁGUA TIPO DEGRAU DN 1000, EXCLUSIVE BOTA FORA</v>
          </cell>
          <cell r="C530" t="str">
            <v>M</v>
          </cell>
          <cell r="D530">
            <v>1044.3900000000001</v>
          </cell>
        </row>
        <row r="531">
          <cell r="A531" t="str">
            <v>DRE-DES-035</v>
          </cell>
          <cell r="B531" t="str">
            <v>DESCIDA D´ÁGUA TIPO DEGRAU DN 1100, EXCLUSIVE BOTA FORA</v>
          </cell>
          <cell r="C531" t="str">
            <v>M</v>
          </cell>
          <cell r="D531">
            <v>1304.95</v>
          </cell>
        </row>
        <row r="532">
          <cell r="A532" t="str">
            <v>DRE-DES-040</v>
          </cell>
          <cell r="B532" t="str">
            <v>DESCIDA D´ÁGUA TIPO DEGRAU DN 1200, EXCLUSIVE BOTA FORA</v>
          </cell>
          <cell r="C532" t="str">
            <v>M</v>
          </cell>
          <cell r="D532">
            <v>1406.94</v>
          </cell>
        </row>
        <row r="533">
          <cell r="A533" t="str">
            <v>DRE-DES-045</v>
          </cell>
          <cell r="B533" t="str">
            <v>DESCIDA D´ÁGUA TIPO DEGRAU DN 1300, EXCLUSIVE BOTA FORA</v>
          </cell>
          <cell r="C533" t="str">
            <v>M</v>
          </cell>
          <cell r="D533">
            <v>1511.72</v>
          </cell>
        </row>
        <row r="534">
          <cell r="A534" t="str">
            <v>DRE-DES-050</v>
          </cell>
          <cell r="B534" t="str">
            <v>DESCIDA D´ÁGUA TIPO DEGRAU DN 1500, EXCLUSIVE BOTA FORA</v>
          </cell>
          <cell r="C534" t="str">
            <v>M</v>
          </cell>
          <cell r="D534">
            <v>2056.5700000000002</v>
          </cell>
        </row>
        <row r="535">
          <cell r="A535" t="str">
            <v>DRE-DES-055</v>
          </cell>
          <cell r="B535" t="str">
            <v>DESCIDA D´ÁGUA TIPO CALHA DN 500, EXCLUSIVE BOTA FORA</v>
          </cell>
          <cell r="C535" t="str">
            <v>M</v>
          </cell>
          <cell r="D535">
            <v>406.38</v>
          </cell>
        </row>
        <row r="536">
          <cell r="A536" t="str">
            <v>DRE-DES-060</v>
          </cell>
          <cell r="B536" t="str">
            <v>DESCIDA D´ÁGUA TIPO CALHA DN 600, EXCLUSIVE BOTA FORA</v>
          </cell>
          <cell r="C536" t="str">
            <v>M</v>
          </cell>
          <cell r="D536">
            <v>485.78</v>
          </cell>
        </row>
        <row r="537">
          <cell r="A537" t="str">
            <v>DRE-DES-065</v>
          </cell>
          <cell r="B537" t="str">
            <v>DESCIDA D´ÁGUA TIPO CALHA DN 700, EXCLUSIVE BOTA FORA</v>
          </cell>
          <cell r="C537" t="str">
            <v>M</v>
          </cell>
          <cell r="D537">
            <v>561</v>
          </cell>
        </row>
        <row r="538">
          <cell r="A538" t="str">
            <v>DRE-DES-070</v>
          </cell>
          <cell r="B538" t="str">
            <v>DESCIDA D´ÁGUA TIPO CALHA DN 800, EXCLUSIVE BOTA FORA</v>
          </cell>
          <cell r="C538" t="str">
            <v>M</v>
          </cell>
          <cell r="D538">
            <v>644.77</v>
          </cell>
        </row>
        <row r="539">
          <cell r="A539" t="str">
            <v>DRE-DES-075</v>
          </cell>
          <cell r="B539" t="str">
            <v>DESCIDA D´ÁGUA TIPO CALHA DN 900, EXCLUSIVE BOTA FORA</v>
          </cell>
          <cell r="C539" t="str">
            <v>M</v>
          </cell>
          <cell r="D539">
            <v>723.63</v>
          </cell>
        </row>
        <row r="540">
          <cell r="A540" t="str">
            <v>DRE-DES-080</v>
          </cell>
          <cell r="B540" t="str">
            <v>DESCIDA D´ÁGUA TIPO CALHA DN 1000, EXCLUSIVE BOTA FORA</v>
          </cell>
          <cell r="C540" t="str">
            <v>M</v>
          </cell>
          <cell r="D540">
            <v>805.43</v>
          </cell>
        </row>
        <row r="541">
          <cell r="A541" t="str">
            <v>DRE-DES-085</v>
          </cell>
          <cell r="B541" t="str">
            <v>DESCIDA D´ÁGUA TIPO CALHA DN 1100, EXCLUSIVE BOTA FORA</v>
          </cell>
          <cell r="C541" t="str">
            <v>M</v>
          </cell>
          <cell r="D541">
            <v>1046.6300000000001</v>
          </cell>
        </row>
        <row r="542">
          <cell r="A542" t="str">
            <v>DRE-DES-090</v>
          </cell>
          <cell r="B542" t="str">
            <v>DESCIDA D´ÁGUA TIPO CALHA DN 1200, EXCLUSIVE BOTA FORA</v>
          </cell>
          <cell r="C542" t="str">
            <v>M</v>
          </cell>
          <cell r="D542">
            <v>1144.05</v>
          </cell>
        </row>
        <row r="543">
          <cell r="A543" t="str">
            <v>DRE-DES-095</v>
          </cell>
          <cell r="B543" t="str">
            <v>DESCIDA D´ÁGUA TIPO CALHA DN 1300, EXCLUSIVE BOTA FORA</v>
          </cell>
          <cell r="C543" t="str">
            <v>M</v>
          </cell>
          <cell r="D543">
            <v>1243.6500000000001</v>
          </cell>
        </row>
        <row r="544">
          <cell r="A544" t="str">
            <v>DRE-DES-100</v>
          </cell>
          <cell r="B544" t="str">
            <v>DESCIDA D´ÁGUA TIPO CALHA DN 1500, EXCLUSIVE BOTA FORA</v>
          </cell>
          <cell r="C544" t="str">
            <v>M</v>
          </cell>
          <cell r="D544">
            <v>1860.66</v>
          </cell>
        </row>
        <row r="545">
          <cell r="A545" t="str">
            <v>DRE-DRE-005</v>
          </cell>
          <cell r="B545" t="str">
            <v>DRENO TIPO A, AREIA GROSSA, BRITA 2, TUBO CONCRETO POROSO D = 15 CM, L = 50 CM, INCLUSIVE ESCAVAÇÃO E BOTA FORA</v>
          </cell>
          <cell r="C545" t="str">
            <v>M</v>
          </cell>
          <cell r="D545">
            <v>103.86</v>
          </cell>
        </row>
        <row r="546">
          <cell r="A546" t="str">
            <v>DRE-DRE-010</v>
          </cell>
          <cell r="B546" t="str">
            <v>DRENO TIPO B, MANTA DRENANTE, BRITA 3, TUBO CONCRETO POROSO D = 15 CM, L = 50 CM, INCLUSIVE ESCAVAÇÃO E BOTA FORA</v>
          </cell>
          <cell r="C546" t="str">
            <v>M</v>
          </cell>
          <cell r="D546">
            <v>127.56</v>
          </cell>
        </row>
        <row r="547">
          <cell r="A547" t="str">
            <v>DRE-GAL-005</v>
          </cell>
          <cell r="B547" t="str">
            <v>ALA DE GALERIA CELULAR B = 1,20 M, EXCLUSIVE BOTA FORA</v>
          </cell>
          <cell r="C547" t="str">
            <v>M</v>
          </cell>
          <cell r="D547">
            <v>6491.6</v>
          </cell>
        </row>
        <row r="548">
          <cell r="A548" t="str">
            <v>DRE-GAL-010</v>
          </cell>
          <cell r="B548" t="str">
            <v>ALA DE GALERIA CELULAR B = 1,30 M, EXCLUSIVE BOTA FORA</v>
          </cell>
          <cell r="C548" t="str">
            <v>M</v>
          </cell>
          <cell r="D548">
            <v>6745.75</v>
          </cell>
        </row>
        <row r="549">
          <cell r="A549" t="str">
            <v>DRE-GAL-015</v>
          </cell>
          <cell r="B549" t="str">
            <v>ALA DE GALERIA CELULAR B = 1,40 M, EXCLUSIVE BOTA FORA</v>
          </cell>
          <cell r="C549" t="str">
            <v>M</v>
          </cell>
          <cell r="D549">
            <v>6999.26</v>
          </cell>
        </row>
        <row r="550">
          <cell r="A550" t="str">
            <v>DRE-GAL-020</v>
          </cell>
          <cell r="B550" t="str">
            <v>ALA DE GALERIA CELULAR B = 1,50 M, EXCLUSIVE BOTA FORA</v>
          </cell>
          <cell r="C550" t="str">
            <v>M</v>
          </cell>
          <cell r="D550">
            <v>7258.42</v>
          </cell>
        </row>
        <row r="551">
          <cell r="A551" t="str">
            <v>DRE-GAL-025</v>
          </cell>
          <cell r="B551" t="str">
            <v>ALA DE GALERIA CELULAR B = 1,60 M, EXCLUSIVE BOTA FORA</v>
          </cell>
          <cell r="C551" t="str">
            <v>M</v>
          </cell>
          <cell r="D551">
            <v>10572.32</v>
          </cell>
        </row>
        <row r="552">
          <cell r="A552" t="str">
            <v>DRE-GAL-030</v>
          </cell>
          <cell r="B552" t="str">
            <v>ALA DE GALERIA CELULAR B = 1,70 M, EXCLUSIVE BOTA FORA</v>
          </cell>
          <cell r="C552" t="str">
            <v>M</v>
          </cell>
          <cell r="D552">
            <v>10900.24</v>
          </cell>
        </row>
        <row r="553">
          <cell r="A553" t="str">
            <v>DRE-GAL-035</v>
          </cell>
          <cell r="B553" t="str">
            <v>ALA DE GALERIA CELULAR B = 1,80 M, EXCLUSIVE BOTA FORA</v>
          </cell>
          <cell r="C553" t="str">
            <v>M</v>
          </cell>
          <cell r="D553">
            <v>11216.95</v>
          </cell>
        </row>
        <row r="554">
          <cell r="A554" t="str">
            <v>DRE-GAL-040</v>
          </cell>
          <cell r="B554" t="str">
            <v>ALA DE GALERIA CELULAR B = 1,90 M, EXCLUSIVE BOTA FORA</v>
          </cell>
          <cell r="C554" t="str">
            <v>M</v>
          </cell>
          <cell r="D554">
            <v>11566.59</v>
          </cell>
        </row>
        <row r="555">
          <cell r="A555" t="str">
            <v>DRE-GAL-045</v>
          </cell>
          <cell r="B555" t="str">
            <v>ALA DE GALERIA CELULAR B = 2,00 M, EXCLUSIVE BOTA FORA</v>
          </cell>
          <cell r="C555" t="str">
            <v>M</v>
          </cell>
          <cell r="D555">
            <v>11965.35</v>
          </cell>
        </row>
        <row r="556">
          <cell r="A556" t="str">
            <v>DRE-GAL-050</v>
          </cell>
          <cell r="B556" t="str">
            <v>ALA DE GALERIA CELULAR B = 2,10 M, EXCLUSIVE BOTA FORA</v>
          </cell>
          <cell r="C556" t="str">
            <v>M</v>
          </cell>
          <cell r="D556">
            <v>12383.49</v>
          </cell>
        </row>
        <row r="557">
          <cell r="A557" t="str">
            <v>DRE-GAL-055</v>
          </cell>
          <cell r="B557" t="str">
            <v>ALA DE GALERIA CELULAR B = 2,20 M, EXCLUSIVE BOTA FORA</v>
          </cell>
          <cell r="C557" t="str">
            <v>M</v>
          </cell>
          <cell r="D557">
            <v>12767.39</v>
          </cell>
        </row>
        <row r="558">
          <cell r="A558" t="str">
            <v>DRE-GAL-060</v>
          </cell>
          <cell r="B558" t="str">
            <v>ALA DE GALERIA CELULAR B = 2,30 M, EXCLUSIVE BOTA FORA</v>
          </cell>
          <cell r="C558" t="str">
            <v>M</v>
          </cell>
          <cell r="D558">
            <v>13264.66</v>
          </cell>
        </row>
        <row r="559">
          <cell r="A559" t="str">
            <v>DRE-GAL-065</v>
          </cell>
          <cell r="B559" t="str">
            <v>ALA DE GALERIA CELULAR B = 2,40 M, EXCLUSIVE BOTA FORA</v>
          </cell>
          <cell r="C559" t="str">
            <v>M</v>
          </cell>
          <cell r="D559">
            <v>13656.32</v>
          </cell>
        </row>
        <row r="560">
          <cell r="A560" t="str">
            <v>DRE-GAL-070</v>
          </cell>
          <cell r="B560" t="str">
            <v>ALA DE GALERIA CELULAR B = 2,50 M, EXCLUSIVE BOTA FORA</v>
          </cell>
          <cell r="C560" t="str">
            <v>M</v>
          </cell>
          <cell r="D560">
            <v>14073.13</v>
          </cell>
        </row>
        <row r="561">
          <cell r="A561" t="str">
            <v>DRE-GAL-075</v>
          </cell>
          <cell r="B561" t="str">
            <v>ALA DE GALERIA CELULAR B = 2,60 M, EXCLUSIVE BOTA FORA</v>
          </cell>
          <cell r="C561" t="str">
            <v>M</v>
          </cell>
          <cell r="D561">
            <v>14493.82</v>
          </cell>
        </row>
        <row r="562">
          <cell r="A562" t="str">
            <v>DRE-GAL-080</v>
          </cell>
          <cell r="B562" t="str">
            <v>ALA DE GALERIA CELULAR B = 2,70 M, EXCLUSIVE BOTA FORA</v>
          </cell>
          <cell r="C562" t="str">
            <v>M</v>
          </cell>
          <cell r="D562">
            <v>14839.19</v>
          </cell>
        </row>
        <row r="563">
          <cell r="A563" t="str">
            <v>DRE-GAL-085</v>
          </cell>
          <cell r="B563" t="str">
            <v>ALA DE GALERIA CELULAR B = 2,80 M, EXCLUSIVE BOTA FORA</v>
          </cell>
          <cell r="C563" t="str">
            <v>M</v>
          </cell>
          <cell r="D563">
            <v>15209.42</v>
          </cell>
        </row>
        <row r="564">
          <cell r="A564" t="str">
            <v>DRE-GAL-090</v>
          </cell>
          <cell r="B564" t="str">
            <v>ALA DE GALERIA CELULAR B = 2,90 M, EXCLUSIVE BOTA FORA</v>
          </cell>
          <cell r="C564" t="str">
            <v>M</v>
          </cell>
          <cell r="D564">
            <v>15552.32</v>
          </cell>
        </row>
        <row r="565">
          <cell r="A565" t="str">
            <v>DRE-GAL-095</v>
          </cell>
          <cell r="B565" t="str">
            <v>ALA DE GALERIA CELULAR B = 3,00 M, EXCLUSIVE BOTA FORA</v>
          </cell>
          <cell r="C565" t="str">
            <v>M</v>
          </cell>
          <cell r="D565">
            <v>15897.69</v>
          </cell>
        </row>
        <row r="566">
          <cell r="A566" t="str">
            <v>DRE-POÇ-005</v>
          </cell>
          <cell r="B566" t="str">
            <v>POÇO DE VISITA PARA REDE TUBULAR TIPO A DN 500, EXCLUSIVE ESCAVAÇÃO, REATERRO E BOTA FORA</v>
          </cell>
          <cell r="C566" t="str">
            <v>U</v>
          </cell>
          <cell r="D566">
            <v>1741.34</v>
          </cell>
        </row>
        <row r="567">
          <cell r="A567" t="str">
            <v>DRE-POÇ-010</v>
          </cell>
          <cell r="B567" t="str">
            <v>POÇO DE VISITA PARA REDE TUBULAR TIPO A DN 600, EXCLUSIVE ESCAVAÇÃO, REATERRO E BOTA FORA</v>
          </cell>
          <cell r="C567" t="str">
            <v>U</v>
          </cell>
          <cell r="D567">
            <v>1834.14</v>
          </cell>
        </row>
        <row r="568">
          <cell r="A568" t="str">
            <v>DRE-POÇ-015</v>
          </cell>
          <cell r="B568" t="str">
            <v>POÇO DE VISITA PARA REDE TUBULAR TIPO A DN 700, EXCLUSIVE ESCAVAÇÃO, REATERRO E BOTA FORA</v>
          </cell>
          <cell r="C568" t="str">
            <v>U</v>
          </cell>
          <cell r="D568">
            <v>1911.79</v>
          </cell>
        </row>
        <row r="569">
          <cell r="A569" t="str">
            <v>DRE-POÇ-025</v>
          </cell>
          <cell r="B569" t="str">
            <v>POÇO DE VISITA PARA REDE TUBULAR TIPO A DN 800, EXCLUSIVE ESCAVAÇÃO, REATERRO E BOTA FORA</v>
          </cell>
          <cell r="C569" t="str">
            <v>U</v>
          </cell>
          <cell r="D569">
            <v>2152.9299999999998</v>
          </cell>
        </row>
        <row r="570">
          <cell r="A570" t="str">
            <v>DRE-POÇ-030</v>
          </cell>
          <cell r="B570" t="str">
            <v>POÇO DE VISITA PARA REDE TUBULAR TIPO A DN 900, EXCLUSIVE ESCAVAÇÃO, REATERRO E BOTA FORA</v>
          </cell>
          <cell r="C570" t="str">
            <v>U</v>
          </cell>
          <cell r="D570">
            <v>2357.04</v>
          </cell>
        </row>
        <row r="571">
          <cell r="A571" t="str">
            <v>DRE-POÇ-035</v>
          </cell>
          <cell r="B571" t="str">
            <v>POÇO DE VISITA PARA REDE TUBULAR TIPO A DN 1000, EXCLUSIVE ESCAVAÇÃO, REATERRO E BOTA FORA</v>
          </cell>
          <cell r="C571" t="str">
            <v>U</v>
          </cell>
          <cell r="D571">
            <v>2571.37</v>
          </cell>
        </row>
        <row r="572">
          <cell r="A572" t="str">
            <v>DRE-POÇ-040</v>
          </cell>
          <cell r="B572" t="str">
            <v>POÇO DE VISITA PARA REDE TUBULAR TIPO A DN 1100, EXCLUSIVE ESCAVAÇÃO, REATERRO E BOTA FORA</v>
          </cell>
          <cell r="C572" t="str">
            <v>U</v>
          </cell>
          <cell r="D572">
            <v>3092.24</v>
          </cell>
        </row>
        <row r="573">
          <cell r="A573" t="str">
            <v>DRE-POÇ-045</v>
          </cell>
          <cell r="B573" t="str">
            <v>POÇO DE VISITA PARA REDE TUBULAR TIPO A DN 1200, EXCLUSIVE ESCAVAÇÃO, REATERRO E BOTA FORA</v>
          </cell>
          <cell r="C573" t="str">
            <v>U</v>
          </cell>
          <cell r="D573">
            <v>3326.62</v>
          </cell>
        </row>
        <row r="574">
          <cell r="A574" t="str">
            <v>DRE-POÇ-050</v>
          </cell>
          <cell r="B574" t="str">
            <v>POÇO DE VISITA PARA REDE TUBULAR TIPO A DN 1300, EXCLUSIVE ESCAVAÇÃO, REATERRO E BOTA FORA</v>
          </cell>
          <cell r="C574" t="str">
            <v>U</v>
          </cell>
          <cell r="D574">
            <v>3609.17</v>
          </cell>
        </row>
        <row r="575">
          <cell r="A575" t="str">
            <v>DRE-POÇ-055</v>
          </cell>
          <cell r="B575" t="str">
            <v>POÇO DE VISITA PARA REDE TUBULAR TIPO A DN 1500, EXCLUSIVE ESCAVAÇÃO, REATERRO E BOTA FORA</v>
          </cell>
          <cell r="C575" t="str">
            <v>U</v>
          </cell>
          <cell r="D575">
            <v>4180.72</v>
          </cell>
        </row>
        <row r="576">
          <cell r="A576" t="str">
            <v>DRE-POÇ-060</v>
          </cell>
          <cell r="B576" t="str">
            <v>POÇO DE VISITA PARA REDE TUBULAR TIPO B DN 500, EXCLUSIVE ESCAVAÇÃO, REATERRO E BOTA FORA</v>
          </cell>
          <cell r="C576" t="str">
            <v>U</v>
          </cell>
          <cell r="D576">
            <v>2140.38</v>
          </cell>
        </row>
        <row r="577">
          <cell r="A577" t="str">
            <v>DRE-POÇ-065</v>
          </cell>
          <cell r="B577" t="str">
            <v>POÇO DE VISITA PARA REDE TUBULAR TIPO B DN 600, EXCLUSIVE ESCAVAÇÃO, REATERRO E BOTA FORA</v>
          </cell>
          <cell r="C577" t="str">
            <v>U</v>
          </cell>
          <cell r="D577">
            <v>2330.9</v>
          </cell>
        </row>
        <row r="578">
          <cell r="A578" t="str">
            <v>DRE-POÇ-070</v>
          </cell>
          <cell r="B578" t="str">
            <v>POÇO DE VISITA PARA REDE TUBULAR TIPO B DN 700, EXCLUSIVE ESCAVAÇÃO, REATERRO E BOTA FORA</v>
          </cell>
          <cell r="C578" t="str">
            <v>U</v>
          </cell>
          <cell r="D578">
            <v>2431.62</v>
          </cell>
        </row>
        <row r="579">
          <cell r="A579" t="str">
            <v>DRE-POÇ-075</v>
          </cell>
          <cell r="B579" t="str">
            <v>POÇO DE VISITA PARA REDE TUBULAR TIPO B DN 800, EXCLUSIVE ESCAVAÇÃO, REATERRO E BOTA FORA</v>
          </cell>
          <cell r="C579" t="str">
            <v>U</v>
          </cell>
          <cell r="D579">
            <v>2521.08</v>
          </cell>
        </row>
        <row r="580">
          <cell r="A580" t="str">
            <v>DRE-POÇ-080</v>
          </cell>
          <cell r="B580" t="str">
            <v>POÇO DE VISITA PARA REDE TUBULAR TIPO B DN 900, EXCLUSIVE ESCAVAÇÃO, REATERRO E BOTA FORA</v>
          </cell>
          <cell r="C580" t="str">
            <v>U</v>
          </cell>
          <cell r="D580">
            <v>2870.65</v>
          </cell>
        </row>
        <row r="581">
          <cell r="A581" t="str">
            <v>DRE-POÇ-085</v>
          </cell>
          <cell r="B581" t="str">
            <v>POÇO DE VISITA PARA REDE TUBULAR TIPO B DN 1000, EXCLUSIVE ESCAVAÇÃO, REATERRO E BOTA FORA</v>
          </cell>
          <cell r="C581" t="str">
            <v>U</v>
          </cell>
          <cell r="D581">
            <v>3186.51</v>
          </cell>
        </row>
        <row r="582">
          <cell r="A582" t="str">
            <v>DRE-POÇ-090</v>
          </cell>
          <cell r="B582" t="str">
            <v>POÇO DE VISITA PARA REDE TUBULAR TIPO B DN 1100, EXCLUSIVE ESCAVAÇÃO, REATERRO E BOTA FORA</v>
          </cell>
          <cell r="C582" t="str">
            <v>U</v>
          </cell>
          <cell r="D582">
            <v>3469.63</v>
          </cell>
        </row>
        <row r="583">
          <cell r="A583" t="str">
            <v>DRE-POÇ-095</v>
          </cell>
          <cell r="B583" t="str">
            <v>POÇO DE VISITA PARA REDE TUBULAR TIPO B DN 1200, EXCLUSIVE ESCAVAÇÃO, REATERRO E BOTA FORA</v>
          </cell>
          <cell r="C583" t="str">
            <v>U</v>
          </cell>
          <cell r="D583">
            <v>3748.8</v>
          </cell>
        </row>
        <row r="584">
          <cell r="A584" t="str">
            <v>DRE-POÇ-100</v>
          </cell>
          <cell r="B584" t="str">
            <v>POÇO DE VISITA PARA REDE TUBULAR TIPO B DN 1300, EXCLUSIVE ESCAVAÇÃO, REATERRO E BOTA FORA</v>
          </cell>
          <cell r="C584" t="str">
            <v>U</v>
          </cell>
          <cell r="D584">
            <v>4054.22</v>
          </cell>
        </row>
        <row r="585">
          <cell r="A585" t="str">
            <v>DRE-POÇ-105</v>
          </cell>
          <cell r="B585" t="str">
            <v>POÇO DE VISITA PARA REDE TUBULAR TIPO B DN 1500, EXCLUSIVE ESCAVAÇÃO, REATERRO E BOTA FORA</v>
          </cell>
          <cell r="C585" t="str">
            <v>U</v>
          </cell>
          <cell r="D585">
            <v>4698.51</v>
          </cell>
        </row>
        <row r="586">
          <cell r="A586" t="str">
            <v>DRE-POÇ-110</v>
          </cell>
          <cell r="B586" t="str">
            <v>POÇO DE VISITA PARA REDE TUBULAR TIPO C DN 500, EXCLUSIVE ESCAVAÇÃO, REATERRO E BOTA FORA</v>
          </cell>
          <cell r="C586" t="str">
            <v>U</v>
          </cell>
          <cell r="D586">
            <v>2638.28</v>
          </cell>
        </row>
        <row r="587">
          <cell r="A587" t="str">
            <v>DRE-POÇ-115</v>
          </cell>
          <cell r="B587" t="str">
            <v>POÇO DE VISITA PARA REDE TUBULAR TIPO C DN 600, EXCLUSIVE ESCAVAÇÃO, REATERRO E BOTA FORA</v>
          </cell>
          <cell r="C587" t="str">
            <v>U</v>
          </cell>
          <cell r="D587">
            <v>2744.04</v>
          </cell>
        </row>
        <row r="588">
          <cell r="A588" t="str">
            <v>DRE-POÇ-120</v>
          </cell>
          <cell r="B588" t="str">
            <v>POÇO DE VISITA PARA REDE TUBULAR TIPO C DN 700, EXCLUSIVE ESCAVAÇÃO, REATERRO E BOTA FORA</v>
          </cell>
          <cell r="C588" t="str">
            <v>U</v>
          </cell>
          <cell r="D588">
            <v>2844.75</v>
          </cell>
        </row>
        <row r="589">
          <cell r="A589" t="str">
            <v>DRE-POÇ-125</v>
          </cell>
          <cell r="B589" t="str">
            <v>POÇO DE VISITA PARA REDE TUBULAR TIPO C DN 800, EXCLUSIVE ESCAVAÇÃO, REATERRO E BOTA FORA</v>
          </cell>
          <cell r="C589" t="str">
            <v>U</v>
          </cell>
          <cell r="D589">
            <v>3063.39</v>
          </cell>
        </row>
        <row r="590">
          <cell r="A590" t="str">
            <v>DRE-POÇ-130</v>
          </cell>
          <cell r="B590" t="str">
            <v>POÇO DE VISITA PARA REDE TUBULAR TIPO C DN 900, EXCLUSIVE ESCAVAÇÃO, REATERRO E BOTA FORA</v>
          </cell>
          <cell r="C590" t="str">
            <v>U</v>
          </cell>
          <cell r="D590">
            <v>3314.78</v>
          </cell>
        </row>
        <row r="591">
          <cell r="A591" t="str">
            <v>DRE-POÇ-135</v>
          </cell>
          <cell r="B591" t="str">
            <v>POÇO DE VISITA PARA REDE TUBULAR TIPO C DN 1000, EXCLUSIVE ESCAVAÇÃO, REATERRO E BOTA FORA</v>
          </cell>
          <cell r="C591" t="str">
            <v>U</v>
          </cell>
          <cell r="D591">
            <v>3653.22</v>
          </cell>
        </row>
        <row r="592">
          <cell r="A592" t="str">
            <v>DRE-POÇ-140</v>
          </cell>
          <cell r="B592" t="str">
            <v>POÇO DE VISITA PARA REDE TUBULAR TIPO C DN 1100, EXCLUSIVE ESCAVAÇÃO, REATERRO E BOTA FORA</v>
          </cell>
          <cell r="C592" t="str">
            <v>U</v>
          </cell>
          <cell r="D592">
            <v>3958.93</v>
          </cell>
        </row>
        <row r="593">
          <cell r="A593" t="str">
            <v>DRE-POÇ-145</v>
          </cell>
          <cell r="B593" t="str">
            <v>POÇO DE VISITA PARA REDE TUBULAR TIPO C DN 1200, EXCLUSIVE ESCAVAÇÃO, REATERRO E BOTA FORA</v>
          </cell>
          <cell r="C593" t="str">
            <v>U</v>
          </cell>
          <cell r="D593">
            <v>4260.6899999999996</v>
          </cell>
        </row>
        <row r="594">
          <cell r="A594" t="str">
            <v>DRE-POÇ-150</v>
          </cell>
          <cell r="B594" t="str">
            <v>POÇO DE VISITA PARA REDE TUBULAR TIPO C DN 1300, EXCLUSIVE ESCAVAÇÃO, REATERRO E BOTA FORA</v>
          </cell>
          <cell r="C594" t="str">
            <v>U</v>
          </cell>
          <cell r="D594">
            <v>4588.7</v>
          </cell>
        </row>
        <row r="595">
          <cell r="A595" t="str">
            <v>DRE-POÇ-155</v>
          </cell>
          <cell r="B595" t="str">
            <v>POÇO DE VISITA PARA REDE TUBULAR TIPO C DN 1500, EXCLUSIVE ESCAVAÇÃO, REATERRO E BOTA FORA</v>
          </cell>
          <cell r="C595" t="str">
            <v>U</v>
          </cell>
          <cell r="D595">
            <v>5278.16</v>
          </cell>
        </row>
        <row r="596">
          <cell r="A596" t="str">
            <v>DRE-SAR-020</v>
          </cell>
          <cell r="B596" t="str">
            <v>GUIA DE MEIO-FIO (10X15X22)CM E SARJETA (30X10)CM COM INCLINAÇÃO DE 10%, EM CONCRETO COM FCK 15MPA, MOLDADA IN-LOCO, FORMA EM MADEIRA, INCLUSIVE ESCAVAÇÃO, APILOAMENTO E TRANSPORTE COM RETIRADA DO MATERIAL ESCAVADO (EM CAÇAMBA)</v>
          </cell>
          <cell r="C596" t="str">
            <v>M</v>
          </cell>
          <cell r="D596">
            <v>83.62</v>
          </cell>
        </row>
        <row r="597">
          <cell r="A597" t="str">
            <v>DRE-SAR-025</v>
          </cell>
          <cell r="B597" t="str">
            <v>MEIO-FIO COM SARJETA, EXECUTADO C/EXTRUSORA (SARJETA 30X8CM MEIO-FIO 15X10CM X H=23CM), INCLUI ESCAVAÇÃO E ACERTO FAIXA 0,45M</v>
          </cell>
          <cell r="C597" t="str">
            <v>M</v>
          </cell>
          <cell r="D597">
            <v>38.28</v>
          </cell>
        </row>
        <row r="598">
          <cell r="A598" t="str">
            <v>DRE-TAM-005</v>
          </cell>
          <cell r="B598" t="str">
            <v>TAMPÃO CIRCULAR EM FERRO FUNDIDO PARA POÇO DE VISITA, ARTICULADO COM DIÂMETRO DE 60CM, CLASSE 400, INCLUSIVE ASSENTAMENTO, EXCLUSIVE POÇO DE VISITA</v>
          </cell>
          <cell r="C598" t="str">
            <v>UN</v>
          </cell>
          <cell r="D598">
            <v>422.24</v>
          </cell>
        </row>
        <row r="599">
          <cell r="A599" t="str">
            <v>DRE-TUB-005</v>
          </cell>
          <cell r="B599" t="str">
            <v>FORNECIMENTO E ASSENTAMENTO DE TUBO PVC RÍGIDO, DRENAGEM/PLUVIAL, PBV - SÉRIE NORMAL, DN 50 MM (2"), INCLUSIVE CONEXÕES</v>
          </cell>
          <cell r="C599" t="str">
            <v>M</v>
          </cell>
          <cell r="D599">
            <v>26.54</v>
          </cell>
        </row>
        <row r="600">
          <cell r="A600" t="str">
            <v>DRE-TUB-010</v>
          </cell>
          <cell r="B600" t="str">
            <v>FORNECIMENTO E ASSENTAMENTO DE TUBO PVC RÍGIDO, DRENAGEM/PLUVIAL, PBV - SÉRIE NORMAL, DN 75 MM (3"), INCLUSIVE CONEXÕES</v>
          </cell>
          <cell r="C600" t="str">
            <v>M</v>
          </cell>
          <cell r="D600">
            <v>35.979999999999997</v>
          </cell>
        </row>
        <row r="601">
          <cell r="A601" t="str">
            <v>DRE-TUB-015</v>
          </cell>
          <cell r="B601" t="str">
            <v>FORNECIMENTO E ASSENTAMENTO DE TUBO PVC RÍGIDO, DRENAGEM/PLUVIAL, PBV - SÉRIE NORMAL, DN 100 MM (4"), INCLUSIVE CONEXÕES</v>
          </cell>
          <cell r="C601" t="str">
            <v>M</v>
          </cell>
          <cell r="D601">
            <v>39.47</v>
          </cell>
        </row>
        <row r="602">
          <cell r="A602" t="str">
            <v>DRE-TUB-020</v>
          </cell>
          <cell r="B602" t="str">
            <v>FORNECIMENTO E ASSENTAMENTO DE TUBO PVC RÍGIDO, DRENAGEM/PLUVIAL, PBV - SÉRIE NORMAL, DN 150 MM (6"), INCLUSIVE CONEXÕES</v>
          </cell>
          <cell r="C602" t="str">
            <v>M</v>
          </cell>
          <cell r="D602">
            <v>64.81</v>
          </cell>
        </row>
        <row r="603">
          <cell r="A603" t="str">
            <v>DRE-TUB-025</v>
          </cell>
          <cell r="B603" t="str">
            <v>FORNECIMENTO E ASSENTAMENTO DE TUBO PVC RÍGIDO, DRENAGEM/PLUVIAL, PBV - SÉRIE NORMAL, DN 200 MM (8"), INCLUSIVE CONEXÕES</v>
          </cell>
          <cell r="C603" t="str">
            <v>M</v>
          </cell>
          <cell r="D603">
            <v>144.22999999999999</v>
          </cell>
        </row>
        <row r="604">
          <cell r="A604" t="str">
            <v>DRE-TUB-040</v>
          </cell>
          <cell r="B604" t="str">
            <v>TUBO DE CONCRETO SIMPLES, CLASSE PS1, DIÂMETRO 300MM, INCLUSIVE FORNECIMENTO, ASSENTAMENTO E REJUNTAMENTO, EXCLUSIVE ESCAVAÇÃO</v>
          </cell>
          <cell r="C604" t="str">
            <v>M</v>
          </cell>
          <cell r="D604">
            <v>61.02</v>
          </cell>
        </row>
        <row r="605">
          <cell r="A605" t="str">
            <v>DRE-TUB-045</v>
          </cell>
          <cell r="B605" t="str">
            <v>TUBO DE CONCRETO SIMPLES, CLASSE PS1, DIÂMETRO 400MM, INCLUSIVE FORNECIMENTO, ASSENTAMENTO E REJUNTAMENTO, EXCLUSIVE ESCAVAÇÃO</v>
          </cell>
          <cell r="C605" t="str">
            <v>M</v>
          </cell>
          <cell r="D605">
            <v>83.37</v>
          </cell>
        </row>
        <row r="606">
          <cell r="A606" t="str">
            <v>DRE-TUB-050</v>
          </cell>
          <cell r="B606" t="str">
            <v>TUBO DE CONCRETO SIMPLES, CLASSE PS1, DIÂMETRO 500MM, INCLUSIVE FORNECIMENTO, ASSENTAMENTO E REJUNTAMENTO, EXCLUSIVE ESCAVAÇÃO</v>
          </cell>
          <cell r="C606" t="str">
            <v>M</v>
          </cell>
          <cell r="D606">
            <v>94.52</v>
          </cell>
        </row>
        <row r="607">
          <cell r="A607" t="str">
            <v>DRE-TUB-055</v>
          </cell>
          <cell r="B607" t="str">
            <v>TUBO DE CONCRETO SIMPLES, CLASSE PS1, DIÂMETRO 600MM, INCLUSIVE FORNECIMENTO, ASSENTAMENTO E REJUNTAMENTO, EXCLUSIVE ESCAVAÇÃO</v>
          </cell>
          <cell r="C607" t="str">
            <v>M</v>
          </cell>
          <cell r="D607">
            <v>117.52</v>
          </cell>
        </row>
        <row r="608">
          <cell r="A608" t="str">
            <v>DRE-TUB-065</v>
          </cell>
          <cell r="B608" t="str">
            <v xml:space="preserve">TUBO DE CONCRETO ARMADO, CLASSE PA1, DIÂMETRO 400MM, INCLUSIVE FORNECIMENTO, ASSENTAMENTO E REJUNTAMENTO, EXCLUSIVE ESCAVAÇÃO
</v>
          </cell>
          <cell r="C608" t="str">
            <v>M</v>
          </cell>
          <cell r="D608">
            <v>111.19</v>
          </cell>
        </row>
        <row r="609">
          <cell r="A609" t="str">
            <v>DRE-TUB-070</v>
          </cell>
          <cell r="B609" t="str">
            <v>TUBO DE CONCRETO ARMADO, CLASSE PA1, DIÂMETRO 500MM, INCLUSIVE FORNECIMENTO, ASSENTAMENTO E REJUNTAMENTO, EXCLUSIVE ESCAVAÇÃO</v>
          </cell>
          <cell r="C609" t="str">
            <v>M</v>
          </cell>
          <cell r="D609">
            <v>131.97</v>
          </cell>
        </row>
        <row r="610">
          <cell r="A610" t="str">
            <v>DRE-TUB-075</v>
          </cell>
          <cell r="B610" t="str">
            <v>TUBO DE CONCRETO ARMADO, CLASSE PA1, DIÂMETRO 600MM, INCLUSIVE FORNECIMENTO, ASSENTAMENTO E REJUNTAMENTO, EXCLUSIVE ESCAVAÇÃO</v>
          </cell>
          <cell r="C610" t="str">
            <v>M</v>
          </cell>
          <cell r="D610">
            <v>169.47</v>
          </cell>
        </row>
        <row r="611">
          <cell r="A611" t="str">
            <v>DRE-TUB-080</v>
          </cell>
          <cell r="B611" t="str">
            <v>TUBO DE CONCRETO ARMADO, CLASSE PA1, DIÂMETRO 800MM, INCLUSIVE FORNECIMENTO, ASSENTAMENTO E REJUNTAMENTO, EXCLUSIVE ESCAVAÇÃO</v>
          </cell>
          <cell r="C611" t="str">
            <v>M</v>
          </cell>
          <cell r="D611">
            <v>279.77999999999997</v>
          </cell>
        </row>
        <row r="612">
          <cell r="A612" t="str">
            <v>DRE-TUB-085</v>
          </cell>
          <cell r="B612" t="str">
            <v>TUBO DE CONCRETO ARMADO, CLASSE PA1, DIÂMETRO 1000MM, INCLUSIVE FORNECIMENTO, ASSENTAMENTO E REJUNTAMENTO, EXCLUSIVE ESCAVAÇÃO</v>
          </cell>
          <cell r="C612" t="str">
            <v>M</v>
          </cell>
          <cell r="D612">
            <v>415.63</v>
          </cell>
        </row>
        <row r="613">
          <cell r="A613" t="str">
            <v>DRE-TUB-090</v>
          </cell>
          <cell r="B613" t="str">
            <v>TUBO DE CONCRETO ARMADO, CLASSE PA1, DIÂMETRO 1200MM, INCLUSIVE FORNECIMENTO, ASSENTAMENTO E REJUNTAMENTO, EXCLUSIVE ESCAVAÇÃO</v>
          </cell>
          <cell r="C613" t="str">
            <v>M</v>
          </cell>
          <cell r="D613">
            <v>603.92999999999995</v>
          </cell>
        </row>
        <row r="614">
          <cell r="A614" t="str">
            <v>DRE-TUB-095</v>
          </cell>
          <cell r="B614" t="str">
            <v>TUBO DE CONCRETO ARMADO, CLASSE PA1, DIÂMETRO 1500MM, INCLUSIVE FORNECIMENTO, ASSENTAMENTO E REJUNTAMENTO, EXCLUSIVE ESCAVAÇÃO</v>
          </cell>
          <cell r="C614" t="str">
            <v>M</v>
          </cell>
          <cell r="D614">
            <v>844.4</v>
          </cell>
        </row>
        <row r="615">
          <cell r="A615" t="str">
            <v>DRE-TUB-100</v>
          </cell>
          <cell r="B615" t="str">
            <v>TUBO DE CONCRETO para dreno simples ou poroso, Ø 150 mm</v>
          </cell>
          <cell r="C615" t="str">
            <v>M</v>
          </cell>
          <cell r="D615">
            <v>46.94</v>
          </cell>
        </row>
        <row r="616">
          <cell r="A616" t="str">
            <v>DRE-TUB-105</v>
          </cell>
          <cell r="B616" t="str">
            <v>FORNECIMENTO E ASSENTAMENTO DE TUBO PVC FLEXÍVEL CORRUGADO, PERFURADO, DN 65 MM (2.1/2"), PARA DRENAGEM</v>
          </cell>
          <cell r="C616" t="str">
            <v>M</v>
          </cell>
          <cell r="D616">
            <v>12.59</v>
          </cell>
        </row>
        <row r="617">
          <cell r="A617" t="str">
            <v>DRE-TUB-110</v>
          </cell>
          <cell r="B617" t="str">
            <v>FORNECIMENTO E ASSENTAMENTO DE TUBO PVC FLEXÍVEL CORRUGADO, PERFURADO, DN 100 MM (4"), PARA DRENAGEM</v>
          </cell>
          <cell r="C617" t="str">
            <v>M</v>
          </cell>
          <cell r="D617">
            <v>17.77</v>
          </cell>
        </row>
        <row r="618">
          <cell r="A618" t="str">
            <v>DRE-TUB-115</v>
          </cell>
          <cell r="B618" t="str">
            <v>FORNECIMENTO E ASSENTAMENTO DE TUBO PVC RÍGIDO CORRUGADO, PERFURADO, DN 160 MM (6"), PARA DRENAGEM</v>
          </cell>
          <cell r="C618" t="str">
            <v>M</v>
          </cell>
          <cell r="D618">
            <v>21.05</v>
          </cell>
        </row>
        <row r="619">
          <cell r="A619" t="str">
            <v>DRE-VAL-005</v>
          </cell>
          <cell r="B619" t="str">
            <v>VALA DE INFILTRAÇÃO E DRENAGEM 40 X 120 X 40 CM, INCLUSIVE ESCAVAÇÃO E BOTA FORA</v>
          </cell>
          <cell r="C619" t="str">
            <v>U</v>
          </cell>
          <cell r="D619">
            <v>147.19999999999999</v>
          </cell>
        </row>
        <row r="620">
          <cell r="A620" t="str">
            <v>DRE-VAL-010</v>
          </cell>
          <cell r="B620" t="str">
            <v>VALA DE INFILTRAÇÃO E DRENAGEM 50 X 150 X 50 CM, INCLUSIVE ESCAVAÇÃO E BOTA FORA</v>
          </cell>
          <cell r="C620" t="str">
            <v>U</v>
          </cell>
          <cell r="D620">
            <v>202.09</v>
          </cell>
        </row>
        <row r="621">
          <cell r="A621" t="str">
            <v>DRE-VAL-015</v>
          </cell>
          <cell r="B621" t="str">
            <v>VALA DE INFILTRAÇÃO E DRENAGEM 60 X 180 X 60 CM, INCLUSIVE ESCAVAÇÃO E BOTA FORA</v>
          </cell>
          <cell r="C621" t="str">
            <v>U</v>
          </cell>
          <cell r="D621">
            <v>264.61</v>
          </cell>
        </row>
        <row r="622">
          <cell r="A622" t="str">
            <v>DRE-VAL-020</v>
          </cell>
          <cell r="B622" t="str">
            <v>VALA DE INFILTRAÇÃO E DRENAGEM 70 X 210 X 70 CM, INCLUSIVE ESCAVAÇÃO E BOTA FORA</v>
          </cell>
          <cell r="C622" t="str">
            <v>U</v>
          </cell>
          <cell r="D622">
            <v>334.79</v>
          </cell>
        </row>
        <row r="623">
          <cell r="A623" t="str">
            <v>DRE-VAL-025</v>
          </cell>
          <cell r="B623" t="str">
            <v>VALA DE INFILTRAÇÃO E DRENAGEM 80 X 240 X 80 CM, INCLUSIVE ESCAVAÇÃO E BOTA FORA</v>
          </cell>
          <cell r="C623" t="str">
            <v>U</v>
          </cell>
          <cell r="D623">
            <v>412.66</v>
          </cell>
        </row>
        <row r="624">
          <cell r="A624" t="str">
            <v>DRE-VAL-030</v>
          </cell>
          <cell r="B624" t="str">
            <v>VALA DE INFILTRAÇÃO E DRENAGEM 90 X 270 X 90 CM, INCLUSIVE ESCAVAÇÃO E BOTA FORA</v>
          </cell>
          <cell r="C624" t="str">
            <v>U</v>
          </cell>
          <cell r="D624">
            <v>498.16</v>
          </cell>
        </row>
        <row r="625">
          <cell r="A625" t="str">
            <v>DRE-VAL-035</v>
          </cell>
          <cell r="B625" t="str">
            <v>VALA DE INFILTRAÇÃO E DRENAGEM 100 X 300 X 100 CM, INCLUSIVE ESCAVAÇÃO E BOTA FORA</v>
          </cell>
          <cell r="C625" t="str">
            <v>U</v>
          </cell>
          <cell r="D625">
            <v>591.36</v>
          </cell>
        </row>
        <row r="626">
          <cell r="A626" t="str">
            <v>ED-13279</v>
          </cell>
          <cell r="B626" t="str">
            <v>PROTEÇÃO MECÂNICA COM ARGAMASSA, TRAÇO 1:3 (CIMENTO E AREIA), ESP. 20MM, APLICAÇÃO MANUAL, PREPARO MECÂNICO</v>
          </cell>
          <cell r="C626" t="str">
            <v>M2</v>
          </cell>
          <cell r="D626">
            <v>23.52</v>
          </cell>
        </row>
        <row r="627">
          <cell r="A627" t="str">
            <v>ED-13280</v>
          </cell>
          <cell r="B627" t="str">
            <v>PROTEÇÃO MECÂNICA COM ARGAMASSA, TRAÇO 1:3 (CIMENTO E AREIA), ESP. 25MM, APLICAÇÃO MANUAL, PREPARO MECÂNICO</v>
          </cell>
          <cell r="C627" t="str">
            <v>M2</v>
          </cell>
          <cell r="D627">
            <v>26.36</v>
          </cell>
        </row>
        <row r="628">
          <cell r="A628" t="str">
            <v>ED-13281</v>
          </cell>
          <cell r="B628" t="str">
            <v>PROTEÇÃO MECÂNICA COM ARGAMASSA, TRAÇO 1:3 (CIMENTO E AREIA), ESP. 30MM, APLICAÇÃO MANUAL, PREPARO MECÂNICO</v>
          </cell>
          <cell r="C628" t="str">
            <v>M2</v>
          </cell>
          <cell r="D628">
            <v>29.19</v>
          </cell>
        </row>
        <row r="629">
          <cell r="A629" t="str">
            <v>ED-13282</v>
          </cell>
          <cell r="B629" t="str">
            <v>PROTEÇÃO MECÂNICA COM ARGAMASSA, TRAÇO 1:4 (CIMENTO E AREIA), ESP. 15MM, APLICAÇÃO MANUAL, PREPARO MECÂNICO</v>
          </cell>
          <cell r="C629" t="str">
            <v>M2</v>
          </cell>
          <cell r="D629">
            <v>19.350000000000001</v>
          </cell>
        </row>
        <row r="630">
          <cell r="A630" t="str">
            <v>ED-13283</v>
          </cell>
          <cell r="B630" t="str">
            <v>PROTEÇÃO MECÂNICA COM ARGAMASSA, TRAÇO 1:4 (CIMENTO E AREIA), ESP. 20MM, APLICAÇÃO MANUAL, PREPARO MECÂNICO</v>
          </cell>
          <cell r="C630" t="str">
            <v>M2</v>
          </cell>
          <cell r="D630">
            <v>21.74</v>
          </cell>
        </row>
        <row r="631">
          <cell r="A631" t="str">
            <v>ED-13284</v>
          </cell>
          <cell r="B631" t="str">
            <v>PROTEÇÃO MECÂNICA COM ARGAMASSA, TRAÇO 1:4 (CIMENTO E AREIA), ESP. 25MM, APLICAÇÃO MANUAL, PREPARO MECÂNICO</v>
          </cell>
          <cell r="C631" t="str">
            <v>M2</v>
          </cell>
          <cell r="D631">
            <v>24.13</v>
          </cell>
        </row>
        <row r="632">
          <cell r="A632" t="str">
            <v>ED-13285</v>
          </cell>
          <cell r="B632" t="str">
            <v>PROTEÇÃO MECÂNICA COM ARGAMASSA, TRAÇO 1:4 (CIMENTO E AREIA), ESP. 30MM, APLICAÇÃO MANUAL, PREPARO MECÂNICO</v>
          </cell>
          <cell r="C632" t="str">
            <v>M2</v>
          </cell>
          <cell r="D632">
            <v>26.52</v>
          </cell>
        </row>
        <row r="633">
          <cell r="A633" t="str">
            <v>ED-13286</v>
          </cell>
          <cell r="B633" t="str">
            <v>CAMADA DE REGULARIZAÇÃO COM ARGAMASSA, TRAÇO 1:3 (CIMENTO E AREIA), ESP. 15MM, APLICAÇÃO MANUAL, PREPARO MECÂNICO</v>
          </cell>
          <cell r="C633" t="str">
            <v>M2</v>
          </cell>
          <cell r="D633">
            <v>26.78</v>
          </cell>
        </row>
        <row r="634">
          <cell r="A634" t="str">
            <v>ED-13287</v>
          </cell>
          <cell r="B634" t="str">
            <v>CAMADA DE REGULARIZAÇÃO COM ARGAMASSA, TRAÇO 1:3 (CIMENTO E AREIA), ESP. 20MM, APLICAÇÃO MANUAL, PREPARO MECÂNICO</v>
          </cell>
          <cell r="C634" t="str">
            <v>M2</v>
          </cell>
          <cell r="D634">
            <v>29.62</v>
          </cell>
        </row>
        <row r="635">
          <cell r="A635" t="str">
            <v>ED-13288</v>
          </cell>
          <cell r="B635" t="str">
            <v>CAMADA DE REGULARIZAÇÃO COM ARGAMASSA, TRAÇO 1:3 (CIMENTO E AREIA), ESP. 25MM, APLICAÇÃO MANUAL, PREPARO MECÂNICO</v>
          </cell>
          <cell r="C635" t="str">
            <v>M2</v>
          </cell>
          <cell r="D635">
            <v>32.46</v>
          </cell>
        </row>
        <row r="636">
          <cell r="A636" t="str">
            <v>ED-13289</v>
          </cell>
          <cell r="B636" t="str">
            <v>CAMADA DE REGULARIZAÇÃO COM ARGAMASSA, TRAÇO 1:4 (CIMENTO E AREIA), ESP. 15MM, APLICAÇÃO MANUAL, PREPARO MECÂNICO</v>
          </cell>
          <cell r="C636" t="str">
            <v>M2</v>
          </cell>
          <cell r="D636">
            <v>25.45</v>
          </cell>
        </row>
        <row r="637">
          <cell r="A637" t="str">
            <v>ED-13290</v>
          </cell>
          <cell r="B637" t="str">
            <v>CAMADA DE REGULARIZAÇÃO COM ARGAMASSA, TRAÇO 1:4 (CIMENTO E AREIA), ESP. 20MM, APLICAÇÃO MANUAL, PREPARO MECÂNICO</v>
          </cell>
          <cell r="C637" t="str">
            <v>M2</v>
          </cell>
          <cell r="D637">
            <v>27.84</v>
          </cell>
        </row>
        <row r="638">
          <cell r="A638" t="str">
            <v>ED-13291</v>
          </cell>
          <cell r="B638" t="str">
            <v>CAMADA DE REGULARIZAÇÃO COM ARGAMASSA, TRAÇO 1:4 (CIMENTO E AREIA), ESP. 25MM, APLICAÇÃO MANUAL, PREPARO MECÂNICO</v>
          </cell>
          <cell r="C638" t="str">
            <v>M2</v>
          </cell>
          <cell r="D638">
            <v>30.23</v>
          </cell>
        </row>
        <row r="639">
          <cell r="A639" t="str">
            <v>ED-13292</v>
          </cell>
          <cell r="B639" t="str">
            <v>CAMADA DE REGULARIZAÇÃO COM ARGAMASSA, TRAÇO 1:4 (CIMENTO E AREIA), ESP. 30MM, APLICAÇÃO MANUAL, PREPARO MECÂNICO</v>
          </cell>
          <cell r="C639" t="str">
            <v>M2</v>
          </cell>
          <cell r="D639">
            <v>32.619999999999997</v>
          </cell>
        </row>
        <row r="640">
          <cell r="A640" t="str">
            <v>ED-13335</v>
          </cell>
          <cell r="B640" t="str">
            <v>LUMINÁRIA COMERCIAL CHANFRADA DE SOBREPOR COMPLETA, PARA UMA (1) LÂMPADA TUBULAR LED 1X9W-ØT8, TEMPERATURA DA COR 6500K, FORNECIMENTO E INSTALAÇÃO, INCLUSIVE BASE E LÂMPADA</v>
          </cell>
          <cell r="C640" t="str">
            <v>UN</v>
          </cell>
          <cell r="D640">
            <v>104.49</v>
          </cell>
        </row>
        <row r="641">
          <cell r="A641" t="str">
            <v>ED-13336</v>
          </cell>
          <cell r="B641" t="str">
            <v>LUMINÁRIA COMERCIAL CHANFRADA DE SOBREPOR COMPLETA, PARA UMA (1) LÂMPADA TUBULAR LED 1X18W-ØT8, TEMPERATURA DA COR 6500K, FORNECIMENTO E INSTALAÇÃO, INCLUSIVE BASE E LÂMPADA</v>
          </cell>
          <cell r="C641" t="str">
            <v>UN</v>
          </cell>
          <cell r="D641">
            <v>128.79</v>
          </cell>
        </row>
        <row r="642">
          <cell r="A642" t="str">
            <v>ED-13337</v>
          </cell>
          <cell r="B642" t="str">
            <v>LUMINÁRIA COMERCIAL CHANFRADA DE SOBREPOR COMPLETA, PARA DUAS (2) LÂMPADAS TUBULARES LED 2X9W-ØT8, TEMPERATURA DA COR 6500K, FORNECIMENTO E INSTALAÇÃO, INCLUSIVE BASE E LÂMPADAS</v>
          </cell>
          <cell r="C642" t="str">
            <v>UN</v>
          </cell>
          <cell r="D642">
            <v>153.66999999999999</v>
          </cell>
        </row>
        <row r="643">
          <cell r="A643" t="str">
            <v>ED-13338</v>
          </cell>
          <cell r="B643" t="str">
            <v>LUMINÁRIA COMERCIAL CHANFRADA DE SOBREPOR COMPLETA, PARA DUAS (2) LÂMPADAS TUBULARES LED 2X18W-ØT8, TEMPERATURA DA COR 6500K, FORNECIMENTO E INSTALAÇÃO, INCLUSIVE BASE E LÂMPADAS</v>
          </cell>
          <cell r="C643" t="str">
            <v>UN</v>
          </cell>
          <cell r="D643">
            <v>197.48</v>
          </cell>
        </row>
        <row r="644">
          <cell r="A644" t="str">
            <v>ED-13339</v>
          </cell>
          <cell r="B644" t="str">
            <v>LUMINÁRIA COMERCIAL CHANFRADA DE SOBREPOR COMPLETA, PARA QUATRO (4) LÂMPADAS TUBULARES LED 4X9W-ØT8, TEMPERATURA DA COR 6500K, FORNECIMENTO E INSTALAÇÃO, INCLUSIVE BASE E LÂMPADAS</v>
          </cell>
          <cell r="C644" t="str">
            <v>UN</v>
          </cell>
          <cell r="D644">
            <v>268</v>
          </cell>
        </row>
        <row r="645">
          <cell r="A645" t="str">
            <v>ED-13340</v>
          </cell>
          <cell r="B645" t="str">
            <v>LUMINÁRIA COMERCIAL CHANFRADA DE SOBREPOR COMPLETA, PARA QUATRO (4) LÂMPADAS TUBULARES LED 4X18W-ØT8, TEMPERATURA DA COR 6500K, FORNECIMENTO E INSTALAÇÃO, INCLUSIVE BASE E LÂMPADA</v>
          </cell>
          <cell r="C645" t="str">
            <v>UN</v>
          </cell>
          <cell r="D645">
            <v>351.46</v>
          </cell>
        </row>
        <row r="646">
          <cell r="A646" t="str">
            <v>ED-13342</v>
          </cell>
          <cell r="B646" t="str">
            <v>LÂMPADA LED, BASE E27, POTÊNCIA 9W, BULBO A60, TEMPERATURA DA COR 6500K, TENSÃO 110-127V, FORNECIMENTO E INSTALAÇÃO, EXCLUSIVE LUMINÁRIA</v>
          </cell>
          <cell r="C646" t="str">
            <v>UN</v>
          </cell>
          <cell r="D646">
            <v>12.72</v>
          </cell>
        </row>
        <row r="647">
          <cell r="A647" t="str">
            <v>ED-13343</v>
          </cell>
          <cell r="B647" t="str">
            <v>LÂMPADA LED, BASE E27, POTÊNCIA 15W, BULBO A65, TEMPERATURA DA COR 6500K, TENSÃO 110-127V, FORNECIMENTO E INSTALAÇÃO, EXCLUSIVE LUMINÁRIA</v>
          </cell>
          <cell r="C647" t="str">
            <v>UN</v>
          </cell>
          <cell r="D647">
            <v>17.7</v>
          </cell>
        </row>
        <row r="648">
          <cell r="A648" t="str">
            <v>ED-13344</v>
          </cell>
          <cell r="B648" t="str">
            <v>LÂMPADA LED, BASE E27, POTÊNCIA 20W, BULBO A70, TEMPERATURA DA COR 6500K, TENSÃO 110-127V, FORNECIMENTO E INSTALAÇÃO, EXCLUSIVE LUMINÁRIA</v>
          </cell>
          <cell r="C648" t="str">
            <v>UN</v>
          </cell>
          <cell r="D648">
            <v>32.130000000000003</v>
          </cell>
        </row>
        <row r="649">
          <cell r="A649" t="str">
            <v>ED-13345</v>
          </cell>
          <cell r="B649" t="str">
            <v>LUMINÁRIA ARANDELA TIPO MEIA-LUA COMPLETA, DIÂMETRO 25 CM, PARA UMA (1) LÂMPADA LED, POTÊNCIA 15W, BULBO A65, FORNECIMENTO E INSTALAÇÃO, INCLUSIVE BASE E LÂMPADA</v>
          </cell>
          <cell r="C649" t="str">
            <v>UN</v>
          </cell>
          <cell r="D649">
            <v>64.599999999999994</v>
          </cell>
        </row>
        <row r="650">
          <cell r="A650" t="str">
            <v>ED-13346</v>
          </cell>
          <cell r="B650" t="str">
            <v>LUMINÁRIA ARANDELA TIPO MEIA-LUA COMPLETA, DIÂMETRO 25 CM, PARA UMA (1) LÂMPADA LED, POTÊNCIA 20W, BULBO A70, FORNECIMENTO E INSTALAÇÃO, INCLUSIVE BASE E LÂMPADA</v>
          </cell>
          <cell r="C650" t="str">
            <v>UN</v>
          </cell>
          <cell r="D650">
            <v>79.03</v>
          </cell>
        </row>
        <row r="651">
          <cell r="A651" t="str">
            <v>ED-13353</v>
          </cell>
          <cell r="B651" t="str">
            <v>LUMINÁRIA TIPO DROPS COM BASE SUPORTE GALVANIZADA E GLOBO LEITOSO COMPLETA, PARA UMA (1) LÂMPADA LED, POTÊNCIA 9W, BULBO A60, FORNECIMENTO E INSTALAÇÃO, INCLUSIVE BASE E LÂMPADA</v>
          </cell>
          <cell r="C651" t="str">
            <v>UN</v>
          </cell>
          <cell r="D651">
            <v>77.58</v>
          </cell>
        </row>
        <row r="652">
          <cell r="A652" t="str">
            <v>ED-13354</v>
          </cell>
          <cell r="B652" t="str">
            <v>LUMINÁRIA TIPO DROPS COM BASE SUPORTE GALVANIZADA E GLOBO LEITOSO COMPLETA, PARA UMA (1) LÂMPADA LED, POTÊNCIA 15W, BULBO A65, FORNECIMENTO E INSTALAÇÃO, INCLUSIVE BASE E LÂMPADA</v>
          </cell>
          <cell r="C652" t="str">
            <v>UN</v>
          </cell>
          <cell r="D652">
            <v>82.56</v>
          </cell>
        </row>
        <row r="653">
          <cell r="A653" t="str">
            <v>ED-13355</v>
          </cell>
          <cell r="B653" t="str">
            <v>LUMINÁRIA PLAFON REDONDO DE VIDRO JATEADO REDONDO, DIÂMETRO 25 CM, PARA UMA (1) LÂMPADA BASE E-27, FORNECIMENTO E INSTALAÇÃO, INCLUSIVE BASE, EXCLUSIVE LÂMPADA</v>
          </cell>
          <cell r="C653" t="str">
            <v>UN</v>
          </cell>
          <cell r="D653">
            <v>40.299999999999997</v>
          </cell>
        </row>
        <row r="654">
          <cell r="A654" t="str">
            <v>ED-13356</v>
          </cell>
          <cell r="B654" t="str">
            <v>LUMINÁRIA PLAFON REDONDO DE VIDRO JATEADO REDONDO COMPLETA, DIÂMETRO 25 CM, PARA UMA (1) LÂMPADA LED, POTÊNCIA 9W, BULBO A60, FORNECIMENTO E INSTALAÇÃO, INCLUSIVE BASE E LÂMPADA</v>
          </cell>
          <cell r="C654" t="str">
            <v>UN</v>
          </cell>
          <cell r="D654">
            <v>53.02</v>
          </cell>
        </row>
        <row r="655">
          <cell r="A655" t="str">
            <v>ED-13357</v>
          </cell>
          <cell r="B655" t="str">
            <v>LUMINÁRIA PLAFON REDONDO DE VIDRO JATEADO REDONDO COMPLETA, DIÂMETRO 25 CM, PARA UMA (1) LÂMPADA LED, POTÊNCIA 15W, BULBO A65, FORNECIMENTO E INSTALAÇÃO, INCLUSIVE BASE E LÂMPADA</v>
          </cell>
          <cell r="C655" t="str">
            <v>UN</v>
          </cell>
          <cell r="D655">
            <v>58</v>
          </cell>
        </row>
        <row r="656">
          <cell r="A656" t="str">
            <v>ED-13852</v>
          </cell>
          <cell r="B656" t="str">
            <v>COBERTURA EM TELHA METÁLICA GALVANIZADA ONDULADA, TIPO SIMPLES, ESP. 0,50MM, ACABAMENTO NATURAL, INCLUSIVE ACESSÓRIOS PARA FIXAÇÃO, FORNECIMENTO E INSTALAÇÃO</v>
          </cell>
          <cell r="C656" t="str">
            <v>M2</v>
          </cell>
          <cell r="D656">
            <v>86.66</v>
          </cell>
        </row>
        <row r="657">
          <cell r="A657" t="str">
            <v>ED-13888</v>
          </cell>
          <cell r="B657" t="str">
            <v>PORTA METÁLICA, TIPO DE CORRER, COM UMA (1) FOLHA, EM CHAPA GALVANIZADA LAMBRIL, MODELO ONDULADA, INCLUSIVE FORNECIMENTO, ASSENTAMENTO, PERFIS PARA MARCO E PINTURA ANTICORROSIVA COM UMA (1) DEMÃO, EXCLUSIVE FECHADURA E ROLDANAS</v>
          </cell>
          <cell r="C657" t="str">
            <v>M2</v>
          </cell>
          <cell r="D657">
            <v>348.13</v>
          </cell>
        </row>
        <row r="658">
          <cell r="A658" t="str">
            <v>ED-13908</v>
          </cell>
          <cell r="B658" t="str">
            <v>PORTA METÁLICA, TIPO DE CORRER, COM DUAS (2) FOLHAS, EM CHAPA GALVANIZADA LAMBRIL, MODELO ONDULADA, INCLUSIVE FORNECIMENTO, ASSENTAMENTO, PERFIS PARA MARCO E PINTURA ANTICORROSIVA COM UMA (1) DEMÃO, EXCLUSIVE FECHADURA E ROLDANAS</v>
          </cell>
          <cell r="C658" t="str">
            <v>M2</v>
          </cell>
          <cell r="D658">
            <v>366.02</v>
          </cell>
        </row>
        <row r="659">
          <cell r="A659" t="str">
            <v>ED-13911</v>
          </cell>
          <cell r="B659" t="str">
            <v>FERRAGENS PARA PORTA METÁLICA, DE CORRER, COM UMA (1) FOLHA, BATENTE COM ALTURA MÁXIMA DE 2,3M, INCLUSIVE FECHADURA, MODELO BICO PAPAGAIO, ROLDANA INFERIOR E SUPERIOR, MODELO TIPO U, COM CAPACIDADE PARA 360KG, FORNECIMENTO, ACESSÓRIOS E INSTALAÇÃO, EXCLUSIVE PORTA METÁLICA</v>
          </cell>
          <cell r="C659" t="str">
            <v>UN</v>
          </cell>
          <cell r="D659">
            <v>239.57</v>
          </cell>
        </row>
        <row r="660">
          <cell r="A660" t="str">
            <v>ED-13926</v>
          </cell>
          <cell r="B660" t="str">
            <v>FERRAGENS PARA PORTA METÁLICA, DE CORRER, COM DUAS (2) FOLHAS, BATENTE COM ALTURA MÁXIMA DE 2,3M, INCLUSIVE FECHADURA, MODELO BICO PAPAGAIO, ROLDANA INFERIOR E SUPERIOR, MODELO TIPO U, COM CAPACIDADE PARA 360KG, FORNECIMENTO, ACESSÓRIOS E INSTALAÇÃO, EXCLUSIVE PORTA METÁLICA</v>
          </cell>
          <cell r="C660" t="str">
            <v>UN</v>
          </cell>
          <cell r="D660">
            <v>406.86</v>
          </cell>
        </row>
        <row r="661">
          <cell r="A661" t="str">
            <v>ED-13931</v>
          </cell>
          <cell r="B661" t="str">
            <v>CABO DE COBRE NU #16MM2 - 7 FIOSX1,70MM, PARA ELEMENTOS DE CAPTAÇÃO/ANEL DE CINTAMENTO (SPDA), INCLUSIVE PRESILHA DE FIXAÇÃO</v>
          </cell>
          <cell r="C661" t="str">
            <v>M</v>
          </cell>
          <cell r="D661">
            <v>20.32</v>
          </cell>
        </row>
        <row r="662">
          <cell r="A662" t="str">
            <v>ED-13932</v>
          </cell>
          <cell r="B662" t="str">
            <v>CABO DE COBRE NU #25MM2 - 7 FIOSX2,06MM, PARA ELEMENTOS DE CAPTAÇÃO/ANEL DE CINTAMENTO (SPDA), INCLUSIVE PRESILHA DE FIXAÇÃO</v>
          </cell>
          <cell r="C662" t="str">
            <v>M</v>
          </cell>
          <cell r="D662">
            <v>28</v>
          </cell>
        </row>
        <row r="663">
          <cell r="A663" t="str">
            <v>ED-13934</v>
          </cell>
          <cell r="B663" t="str">
            <v>CABO DE COBRE NU #35MM2 - 7 FIOSX2,50MM, PARA ELEMENTOS DE CAPTAÇÃO/ANEL DE CINTAMENTO (SPDA), INCLUSIVE PRESILHA DE FIXAÇÃO</v>
          </cell>
          <cell r="C663" t="str">
            <v>M</v>
          </cell>
          <cell r="D663">
            <v>38.72</v>
          </cell>
        </row>
        <row r="664">
          <cell r="A664" t="str">
            <v>ED-13935</v>
          </cell>
          <cell r="B664" t="str">
            <v>CABO DE COBRE NU #50 MM2 - 7 FIOSX3,00MM, PARA ELEMENTOS DE CAPTAÇÃO/ANEL DE CINTAMENTO (SPDA), INCLUSIVE PRESILHA DE FIXAÇÃO</v>
          </cell>
          <cell r="C664" t="str">
            <v>M</v>
          </cell>
          <cell r="D664">
            <v>51.41</v>
          </cell>
        </row>
        <row r="665">
          <cell r="A665" t="str">
            <v>ED-13937</v>
          </cell>
          <cell r="B665" t="str">
            <v>CABO DE ALUMÍNIO NU SEM ALMA 2/0 AWG 7 FIOSX3,50MM, PARA ELEMENTOS DE CAPTAÇÃO/ANEL DE CINTAMENTO (SPDA), INCLUSIVE PRESILHA DE FIXAÇÃO</v>
          </cell>
          <cell r="C665" t="str">
            <v>M</v>
          </cell>
          <cell r="D665">
            <v>13.89</v>
          </cell>
        </row>
        <row r="666">
          <cell r="A666" t="str">
            <v>ED-13938</v>
          </cell>
          <cell r="B666" t="str">
            <v>CABO DE COBRE NU #16MM2 - 7 FIOSX1,70MM, PARA ELEMENTOS  DE CAPTAÇÃO/ ANEL DE CINTAMENTO/ DESCIDA (SPDA), INCLUSIVE SUPORTE E ISOLADOR</v>
          </cell>
          <cell r="C666" t="str">
            <v>M</v>
          </cell>
          <cell r="D666">
            <v>22.45</v>
          </cell>
        </row>
        <row r="667">
          <cell r="A667" t="str">
            <v>ED-13939</v>
          </cell>
          <cell r="B667" t="str">
            <v>CABO DE COBRE NU #25MM2 - 7 FIOSX2,06MM, PARA ELEMENTOS DE CAPTAÇÃO/ ANEL DE CINTAMENTO/ DESCIDA (SPDA), INCLUSIVE SUPORTE E ISOLADOR</v>
          </cell>
          <cell r="C667" t="str">
            <v>M</v>
          </cell>
          <cell r="D667">
            <v>30.13</v>
          </cell>
        </row>
        <row r="668">
          <cell r="A668" t="str">
            <v>ED-13940</v>
          </cell>
          <cell r="B668" t="str">
            <v>CABO DE COBRE NU #35MM2 - 7 FIOSX2,50MM, PARA ELEMENTOS  DE CAPTAÇÃO/ ANEL DE CINTAMENTO/ DESCIDA (SPDA), INCLUSIVE SUPORTE E ISOLADOR</v>
          </cell>
          <cell r="C668" t="str">
            <v>M</v>
          </cell>
          <cell r="D668">
            <v>40.31</v>
          </cell>
        </row>
        <row r="669">
          <cell r="A669" t="str">
            <v>ED-13941</v>
          </cell>
          <cell r="B669" t="str">
            <v>CABO DE COBRE NU #50MM2 - 7 FIOSX3,00MM, PARA ELEMENTOS  DE CAPTAÇÃO/ ANEL DE CINTAMENTO/ DESCIDA (SPDA), INCLUSIVE SUPORTE E ISOLADOR</v>
          </cell>
          <cell r="C669" t="str">
            <v>M</v>
          </cell>
          <cell r="D669">
            <v>53</v>
          </cell>
        </row>
        <row r="670">
          <cell r="A670" t="str">
            <v>ED-13943</v>
          </cell>
          <cell r="B670" t="str">
            <v>CABO DE ALUMÍNIO NU SEM ALMA 2/0 AWG 7 FIOSX3,50MM, PARA ELEMENTOS DE CAPTAÇÃO/ ANEL DE CINTAMENTO/ DESCIDA (SPDA), INCLUSIVE SUPORTE E ISOLADOR</v>
          </cell>
          <cell r="C670" t="str">
            <v>M</v>
          </cell>
          <cell r="D670">
            <v>16.46</v>
          </cell>
        </row>
        <row r="671">
          <cell r="A671" t="str">
            <v>ED-14397</v>
          </cell>
          <cell r="B671" t="str">
            <v xml:space="preserve">FORNECIMENTO DE ANDAIME EM CAVALETE METÁLICO PARA ALVENARIA, COM REAPROVEITAMENTO, INCLUSIVE  MONTAGEM/DESMONTAGEM </v>
          </cell>
          <cell r="C671" t="str">
            <v>M2</v>
          </cell>
          <cell r="D671">
            <v>1.1499999999999999</v>
          </cell>
        </row>
        <row r="672">
          <cell r="A672" t="str">
            <v>ED-14560</v>
          </cell>
          <cell r="B672" t="str">
            <v>LASTRO DE SEIXO, INCLUSIVE LANÇAMENTO E ESPALHAMENTO MANUAL</v>
          </cell>
          <cell r="C672" t="str">
            <v>M3</v>
          </cell>
          <cell r="D672">
            <v>132.11000000000001</v>
          </cell>
        </row>
        <row r="673">
          <cell r="A673" t="str">
            <v>ED-14581</v>
          </cell>
          <cell r="B673" t="str">
            <v>CANALETA PARA DRENAGEM, EM CONCRETO COM FCK 15MPA, MOLDADA IN LOCO, SEÇÃO 40X40CM, FORMA EM CONTRA BARRANCO, EXCLUSIVE TAMPA, INCLUSIVE ESCAVAÇÃO, REATERRO COM TRANSPORTE E RETIRADA DO MATERIAL ESCAVADO (EM CAÇAMBA)</v>
          </cell>
          <cell r="C673" t="str">
            <v>M</v>
          </cell>
          <cell r="D673">
            <v>224.45</v>
          </cell>
        </row>
        <row r="674">
          <cell r="A674" t="str">
            <v>ED-14718</v>
          </cell>
          <cell r="B674" t="str">
            <v>CANALETA PARA DRENAGEM, EM CONCRETO COM FCK 15MPA, MOLDADA IN LOCO, SEÇÃO 30X30CM, FORMA EM CONTRA BARRANCO, COM GRELHA EM BARRA REDONDA DN 12,5MM (1/2") E REQUADRO EM BARRA REDONDA DN 20MM (3/4") COM UMA (1) DEMÃO DE FUNDO ANTICORROSIVO E DUAS (2) DEMÃOS DE PINTURA ESMALTE, INCLUSIVE ESCAVAÇÃO, REATERRO COM TRANSPORTE E RETIRADA DO MATERIAL ESCAVADO (EM CAÇAMBA)</v>
          </cell>
          <cell r="C674" t="str">
            <v>M</v>
          </cell>
          <cell r="D674">
            <v>291.81</v>
          </cell>
        </row>
        <row r="675">
          <cell r="A675" t="str">
            <v>ED-14719</v>
          </cell>
          <cell r="B675" t="str">
            <v>CANALETA PARA DRENAGEM, EM CONCRETO COM FCK 15MPA, MOLDADA IN LOCO, SEÇÃO 30X30CM, FORMA EM CONTRA BARRANCO, COM TAMPA EM CONCRETO  PARA TRÂNSITO DE PEDESTRE, INCLUSIVE ESCAVAÇÃO, REATERRO COM TRANSPORTE E RETIRADA DO MATERIAL ESCAVADO (EM CAÇAMBA)</v>
          </cell>
          <cell r="C675" t="str">
            <v>M</v>
          </cell>
          <cell r="D675">
            <v>141.18</v>
          </cell>
        </row>
        <row r="676">
          <cell r="A676" t="str">
            <v>ED-14720</v>
          </cell>
          <cell r="B676" t="str">
            <v>CANALETA PARA DRENAGEM, EM CONCRETO COM FCK 15MPA, MOLDADA IN LOCO, SEÇÃO 15X15CM, FORMA EM CONTRA BARRANCO, EXCLUSIVE TAMPA, INCLUSIVE ESCAVAÇÃO, REATERRO COM TRANSPORTE E RETIRADA DO MATERIAL ESCAVADO (EM CAÇAMBA)</v>
          </cell>
          <cell r="C676" t="str">
            <v>M</v>
          </cell>
          <cell r="D676">
            <v>54.25</v>
          </cell>
        </row>
        <row r="677">
          <cell r="A677" t="str">
            <v>ED-14721</v>
          </cell>
          <cell r="B677" t="str">
            <v>CANALETA PARA DRENAGEM, EM CONCRETO COM FCK 15MPA, MOLDADA IN LOCO, SEÇÃO 20X20CM, FORMA EM CONTRA BARRANCO, EXCLUSIVE TAMPA, INCLUSIVE ESCAVAÇÃO, REATERRO COM TRANSPORTE E RETIRADA DO MATERIAL ESCAVADO (EM CAÇAMBA)</v>
          </cell>
          <cell r="C677" t="str">
            <v>M</v>
          </cell>
          <cell r="D677">
            <v>69.94</v>
          </cell>
        </row>
        <row r="678">
          <cell r="A678" t="str">
            <v>ED-14722</v>
          </cell>
          <cell r="B678" t="str">
            <v>CANALETA PARA DRENAGEM, EM CONCRETO COM FCK 15MPA, MOLDADA IN LOCO, SEÇÃO 30X30CM, FORMA EM CONTRA BARRANCO, EXCLUSIVE TAMPA, INCLUSIVE ESCAVAÇÃO, REATERRO COM TRANSPORTE E RETIRADA DO MATERIAL ESCAVADO (EM CAÇAMBA)</v>
          </cell>
          <cell r="C678" t="str">
            <v>M</v>
          </cell>
          <cell r="D678">
            <v>102.91</v>
          </cell>
        </row>
        <row r="679">
          <cell r="A679" t="str">
            <v>ED-14723</v>
          </cell>
          <cell r="B679" t="str">
            <v>CANALETA PARA DRENAGEM, EM CONCRETO COM FCK 15MPA, MOLDADA IN LOCO, SEÇÃO 60X60CM, FORMA EM CONTRA BARRANCO, EXCLUSIVE TAMPA, INCLUSIVE ESCAVAÇÃO, REATERRO COM TRANSPORTE E RETIRADA DO MATERIAL ESCAVADO (EM CAÇAMBA)</v>
          </cell>
          <cell r="C679" t="str">
            <v>M</v>
          </cell>
          <cell r="D679">
            <v>370.66</v>
          </cell>
        </row>
        <row r="680">
          <cell r="A680" t="str">
            <v>ED-14724</v>
          </cell>
          <cell r="B680" t="str">
            <v>CANALETA PARA DRENAGEM, EM CONCRETO COM FCK 15MPA, MOLDADA IN LOCO, SEÇÃO 90X90CM, FORMA EM CONTRA BARRANCO, EXCLUSIVE TAMPA, INCLUSIVE ESCAVAÇÃO, REATERRO COM TRANSPORTE E RETIRADA DO MATERIAL ESCAVADO (EM CAÇAMBA)</v>
          </cell>
          <cell r="C680" t="str">
            <v>M</v>
          </cell>
          <cell r="D680">
            <v>705.51</v>
          </cell>
        </row>
        <row r="681">
          <cell r="A681" t="str">
            <v>ED-14725</v>
          </cell>
          <cell r="B681" t="str">
            <v>CANALETA PARA DRENAGEM, EM CONCRETO COM FCK 15MPA, MOLDADA IN LOCO, SEÇÃO 30X20CM, FORMA EM CONTRA BARRANCO, COM GRELHA EM BARRA REDONDA DN 12,5MM (1/2") E REQUADRO EM BARRA REDONDA DN 20MM (3/4") COM UMA (1) DEMÃO DE FUNDO ANTICORROSIVO E DUAS (2) DEMÃOS DE PINTURA ESMALTE, INCLUSIVE ESCAVAÇÃO, REATERRO COM TRANSPORTE E RETIRADA DO MATERIAL ESCAVADO (EM CAÇAMBA)</v>
          </cell>
          <cell r="C681" t="str">
            <v>M</v>
          </cell>
          <cell r="D681">
            <v>282</v>
          </cell>
        </row>
        <row r="682">
          <cell r="A682" t="str">
            <v>ED-14726</v>
          </cell>
          <cell r="B682" t="str">
            <v>CANALETA PARA DRENAGEM, EM CONCRETO COM FCK 15MPA, MOLDADA IN LOCO, SEÇÃO 30X20CM, FORMA EM CONTRA BARRANCO, COM TAMPA EM CONCRETO  PARA TRÂNSITO DE PEDESTRE, INCLUSIVE ESCAVAÇÃO, REATERRO COM TRANSPORTE E RETIRADA DO MATERIAL ESCAVADO (EM CAÇAMBA)</v>
          </cell>
          <cell r="C682" t="str">
            <v>M</v>
          </cell>
          <cell r="D682">
            <v>131.37</v>
          </cell>
        </row>
        <row r="683">
          <cell r="A683" t="str">
            <v>ED-14728</v>
          </cell>
          <cell r="B683" t="str">
            <v>CANALETA PARA DRENAGEM, EM CONCRETO COM FCK 15MPA, MOLDADA IN LOCO, SEÇÃO 30X20CM, FORMA EM CONTRA BARRANCO, EXCLUSIVE TAMPA, INCLUSIVE ESCAVAÇÃO, REATERRO COM TRANSPORTE E RETIRADA DO MATERIAL ESCAVADO (EM CAÇAMBA)</v>
          </cell>
          <cell r="C683" t="str">
            <v>M</v>
          </cell>
          <cell r="D683">
            <v>93.1</v>
          </cell>
        </row>
        <row r="684">
          <cell r="A684" t="str">
            <v>ED-14737</v>
          </cell>
          <cell r="B684" t="str">
            <v>CANALETA PARA DRENAGEM, EM CONCRETO COM FCK 15MPA, MOLDADA IN LOCO, SEÇÃO 30X30CM, FORMA EM MADEIRA, COM GRELHA EM BARRA REDONDA DN 12,5MM (1/2") E REQUADRO EM BARRA REDONDA DN 20MM (3/4") COM UMA (1) DEMÃO DE FUNDO ANTICORROSIVO E DUAS (2) DEMÃOS DE PINTURA ESMALTE, INCLUSIVE ESCAVAÇÃO, REATERRO COM TRANSPORTE E RETIRADA DO MATERIAL ESCAVADO (EM CAÇAMBA)</v>
          </cell>
          <cell r="C684" t="str">
            <v>M</v>
          </cell>
          <cell r="D684">
            <v>358.93</v>
          </cell>
        </row>
        <row r="685">
          <cell r="A685" t="str">
            <v>ED-14739</v>
          </cell>
          <cell r="B685" t="str">
            <v>CANALETA PARA DRENAGEM, EM CONCRETO COM FCK 15MPA, MOLDADA IN LOCO, SEÇÃO 30X30CM, FORMA EM MADEIRA, COM TAMPA EM CONCRETO  PARA TRÂNSITO DE PEDESTRE, INCLUSIVE ESCAVAÇÃO, REATERRO COM TRANSPORTE E RETIRADA DO MATERIAL ESCAVADO (EM CAÇAMBA)</v>
          </cell>
          <cell r="C685" t="str">
            <v>M</v>
          </cell>
          <cell r="D685">
            <v>208.3</v>
          </cell>
        </row>
        <row r="686">
          <cell r="A686" t="str">
            <v>ED-14740</v>
          </cell>
          <cell r="B686" t="str">
            <v>CANALETA PARA DRENAGEM, EM CONCRETO COM FCK 15MPA, MOLDADA IN LOCO, SEÇÃO 15X15CM, FORMA EM MADEIRA, EXCLUSIVE TAMPA, INCLUSIVE ESCAVAÇÃO, REATERRO COM TRANSPORTE E RETIRADA DO MATERIAL ESCAVADO (EM CAÇAMBA)</v>
          </cell>
          <cell r="C686" t="str">
            <v>M</v>
          </cell>
          <cell r="D686">
            <v>99.44</v>
          </cell>
        </row>
        <row r="687">
          <cell r="A687" t="str">
            <v>ED-14741</v>
          </cell>
          <cell r="B687" t="str">
            <v>CANALETA PARA DRENAGEM, EM CONCRETO COM FCK 15MPA, MOLDADA IN LOCO, SEÇÃO 20X20CM, FORMA EM MADEIRA, EXCLUSIVE TAMPA, INCLUSIVE ESCAVAÇÃO, REATERRO COM TRANSPORTE E RETIRADA DO MATERIAL ESCAVADO (EM CAÇAMBA)</v>
          </cell>
          <cell r="C687" t="str">
            <v>M</v>
          </cell>
          <cell r="D687">
            <v>122.46</v>
          </cell>
        </row>
        <row r="688">
          <cell r="A688" t="str">
            <v>ED-14742</v>
          </cell>
          <cell r="B688" t="str">
            <v>CANALETA PARA DRENAGEM, EM CONCRETO COM FCK 15MPA, MOLDADA IN LOCO, SEÇÃO 30X30CM, FORMA EM MADEIRA, EXCLUSIVE TAMPA, INCLUSIVE ESCAVAÇÃO, REATERRO COM TRANSPORTE E RETIRADA DO MATERIAL ESCAVADO (EM CAÇAMBA)</v>
          </cell>
          <cell r="C688" t="str">
            <v>M</v>
          </cell>
          <cell r="D688">
            <v>170.03</v>
          </cell>
        </row>
        <row r="689">
          <cell r="A689" t="str">
            <v>ED-14743</v>
          </cell>
          <cell r="B689" t="str">
            <v>CANALETA PARA DRENAGEM, EM CONCRETO COM FCK 15MPA, MOLDADA IN LOCO, SEÇÃO 40X40CM, FORMA EM MADEIRA, EXCLUSIVE TAMPA, INCLUSIVE ESCAVAÇÃO, REATERRO COM TRANSPORTE E RETIRADA DO MATERIAL ESCAVADO (EM CAÇAMBA)</v>
          </cell>
          <cell r="C689" t="str">
            <v>M</v>
          </cell>
          <cell r="D689">
            <v>302.05</v>
          </cell>
        </row>
        <row r="690">
          <cell r="A690" t="str">
            <v>ED-14744</v>
          </cell>
          <cell r="B690" t="str">
            <v>CANALETA PARA DRENAGEM, EM CONCRETO COM FCK 15MPA, MOLDADA IN LOCO, SEÇÃO 60X60CM, FORMA EM MADEIRA, EXCLUSIVE TAMPA, INCLUSIVE ESCAVAÇÃO, REATERRO COM TRANSPORTE E RETIRADA DO MATERIAL ESCAVADO (EM CAÇAMBA)</v>
          </cell>
          <cell r="C690" t="str">
            <v>M</v>
          </cell>
          <cell r="D690">
            <v>495.82</v>
          </cell>
        </row>
        <row r="691">
          <cell r="A691" t="str">
            <v>ED-14745</v>
          </cell>
          <cell r="B691" t="str">
            <v>CANALETA PARA DRENAGEM, EM CONCRETO COM FCK 15MPA, MOLDADA IN LOCO, SEÇÃO 90X90CM, FORMA EM MADEIRA, EXCLUSIVE TAMPA, INCLUSIVE ESCAVAÇÃO, REATERRO COM TRANSPORTE E RETIRADA DO MATERIAL ESCAVADO (EM CAÇAMBA)</v>
          </cell>
          <cell r="C691" t="str">
            <v>M</v>
          </cell>
          <cell r="D691">
            <v>882.48</v>
          </cell>
        </row>
        <row r="692">
          <cell r="A692" t="str">
            <v>ED-14746</v>
          </cell>
          <cell r="B692" t="str">
            <v>CANALETA PARA DRENAGEM, EM CONCRETO COM FCK 15MPA, MOLDADA IN LOCO, SEÇÃO 30X20CM, FORMA EM MADEIRA, COM GRELHA EM BARRA REDONDA DN 12,5MM (1/2") E REQUADRO EM BARRA REDONDA DN 20MM (3/4") COM UMA (1) DEMÃO DE FUNDO ANTICORROSIVO E DUAS (2) DEMÃOS DE PINTURA ESMALTE, INCLUSIVE ESCAVAÇÃO, REATERRO COM TRANSPORTE E RETIRADA DO MATERIAL ESCAVADO (EM CAÇAMBA)</v>
          </cell>
          <cell r="C692" t="str">
            <v>M</v>
          </cell>
          <cell r="D692">
            <v>349.13</v>
          </cell>
        </row>
        <row r="693">
          <cell r="A693" t="str">
            <v>ED-14747</v>
          </cell>
          <cell r="B693" t="str">
            <v>CANALETA PARA DRENAGEM, EM CONCRETO COM FCK 15MPA, MOLDADA IN LOCO, SEÇÃO 30X20CM, FORMA EM MADEIRA, COM TAMPA EM CONCRETO PARA TRÂNSITO DE PEDESTRE, INCLUSIVE ESCAVAÇÃO, REATERRO COM TRANSPORTE E RETIRADA DO MATERIAL ESCAVADO (EM CAÇAMBA)</v>
          </cell>
          <cell r="C693" t="str">
            <v>M</v>
          </cell>
          <cell r="D693">
            <v>198.5</v>
          </cell>
        </row>
        <row r="694">
          <cell r="A694" t="str">
            <v>ED-14748</v>
          </cell>
          <cell r="B694" t="str">
            <v>CANALETA PARA DRENAGEM, EM CONCRETO COM FCK 15MPA, MOLDADA IN LOCO, SEÇÃO 30X20CM, FORMA EM MADEIRA, EXCLUSIVE TAMPA, INCLUSIVE ESCAVAÇÃO, REATERRO COM TRANSPORTE E RETIRADA DO MATERIAL ESCAVADO (EM CAÇAMBA)</v>
          </cell>
          <cell r="C694" t="str">
            <v>M</v>
          </cell>
          <cell r="D694">
            <v>386.99</v>
          </cell>
        </row>
        <row r="695">
          <cell r="A695" t="str">
            <v>ED-14762</v>
          </cell>
          <cell r="B695" t="str">
            <v>SARJETA DE CONCRETO URBANO (SCU), TIPO 1, COM FCK 15 MPA, LARGURA DE 50CM COM INCLINAÇÃO DE 3%, ESP. 7CM, PADRÃO DER-MG, EXCLUSIVE MEIO-FIO, INCLUSIVE ESCAVAÇÃO, APILAOMENTO E TRANSPORTE COM RETIRADA DO MATERIAL ESCAVADO (EM CAÇAMBA)</v>
          </cell>
          <cell r="C695" t="str">
            <v>M</v>
          </cell>
          <cell r="D695">
            <v>33.090000000000003</v>
          </cell>
        </row>
        <row r="696">
          <cell r="A696" t="str">
            <v>ED-14763</v>
          </cell>
          <cell r="B696" t="str">
            <v>SARJETA DE CONCRETO URBANO (SCU), TIPO 2, COM FCK 15 MPA, LARGURA DE 50CM COM INCLINAÇÃO DE 15%, ESP. 7CM, PADRÃO DER-MG, EXCLUSIVE MEIO-FIO, INCLUSIVE ESCAVAÇÃO, APILAOMENTO E TRANSPORTE COM RETIRADA DO MATERIAL ESCAVADO (EM CAÇAMBA)</v>
          </cell>
          <cell r="C696" t="str">
            <v>M</v>
          </cell>
          <cell r="D696">
            <v>34.85</v>
          </cell>
        </row>
        <row r="697">
          <cell r="A697" t="str">
            <v>ED-14764</v>
          </cell>
          <cell r="B697" t="str">
            <v>SARJETA DE CONCRETO URBANO (SCU), TIPO 3, COM FCK 15 MPA, LARGURA DE 50CM COM INCLINAÇÃO DE 25%, ESP. 7CM, PADRÃO DER-MG, EXCLUSIVE MEIO-FIO, INCLUSIVE ESCAVAÇÃO, APILAOMENTO E TRANSPORTE COM RETIRADA DO MATERIAL ESCAVADO (EM CAÇAMBA)</v>
          </cell>
          <cell r="C697" t="str">
            <v>M</v>
          </cell>
          <cell r="D697">
            <v>35.21</v>
          </cell>
        </row>
        <row r="698">
          <cell r="A698" t="str">
            <v>ED-15114</v>
          </cell>
          <cell r="B698" t="str">
            <v>DISJUNTOR DE PROTEÇÃO DIFERENCIAL RESIDUAL (DR), BIPOLAR, TIPO DIN, CORRENTE NOMINAL DE 25A, ALTA SENSIBILIDADE, CORRENTE DIFERENCIAL RESIDUAL NOMINAL COM ATUAÇÃO DE 30MA</v>
          </cell>
          <cell r="C698" t="str">
            <v>UN</v>
          </cell>
          <cell r="D698">
            <v>116.63</v>
          </cell>
        </row>
        <row r="699">
          <cell r="A699" t="str">
            <v>ED-15115</v>
          </cell>
          <cell r="B699" t="str">
            <v>DISJUNTOR DE PROTEÇÃO DIFERENCIAL RESIDUAL (DR), BIPOLAR, TIPO DIN, CORRENTE NOMINAL DE 40A, ALTA SENSIBILIDADE, CORRENTE DIFERENCIAL RESIDUAL NOMINAL COM ATUAÇÃO DE 30MA</v>
          </cell>
          <cell r="C699" t="str">
            <v>UN</v>
          </cell>
          <cell r="D699">
            <v>121.67</v>
          </cell>
        </row>
        <row r="700">
          <cell r="A700" t="str">
            <v>ED-15116</v>
          </cell>
          <cell r="B700" t="str">
            <v>DISJUNTOR DE PROTEÇÃO DIFERENCIAL RESIDUAL (DR), BIPOLAR, TIPO DIN, CORRENTE NOMINAL DE 63A, ALTA SENSIBILIDADE, CORRENTE DIFERENCIAL RESIDUAL NOMINAL COM ATUAÇÃO DE 30MA</v>
          </cell>
          <cell r="C700" t="str">
            <v>UN</v>
          </cell>
          <cell r="D700">
            <v>138.66</v>
          </cell>
        </row>
        <row r="701">
          <cell r="A701" t="str">
            <v>ED-15117</v>
          </cell>
          <cell r="B701" t="str">
            <v>DISJUNTOR DE PROTEÇÃO DIFERENCIAL RESIDUAL (DR), TETRAPOLAR, TIPO DIN, CORRENTE NOMINAL DE 63A, ALTA SENSIBILIDADE, CORRENTE DIFERENCIAL RESIDUAL NOMINAL COM ATUAÇÃO DE 30MA</v>
          </cell>
          <cell r="C701" t="str">
            <v>UN</v>
          </cell>
          <cell r="D701">
            <v>149.32</v>
          </cell>
        </row>
        <row r="702">
          <cell r="A702" t="str">
            <v>ED-15204</v>
          </cell>
          <cell r="B702" t="str">
            <v>KIT CAVALETE PARA MEDIÇÃO DE ÁGUA, EMBUTIDO EM ALVENARIA, EM AÇO GALVANIZADO DN 20MM (1/2") - PADRÃO CONCESSIONÁRIA LOCAL, EXCLUSIVE HIDRÔMETRO</v>
          </cell>
          <cell r="C702" t="str">
            <v>UN</v>
          </cell>
          <cell r="D702">
            <v>311.86</v>
          </cell>
        </row>
        <row r="703">
          <cell r="A703" t="str">
            <v>ED-15205</v>
          </cell>
          <cell r="B703" t="str">
            <v>KIT CAVALETE PARA MEDIÇÃO DE ÁGUA, EMBUTIDO EM ALVENARIA, EM AÇO GALVANIZADO DN 25MM (3/4") - PADRÃO CONCESSIONÁRIA LOCAL, EXCLUSIVE HIDRÔMETRO</v>
          </cell>
          <cell r="C703" t="str">
            <v>UN</v>
          </cell>
          <cell r="D703">
            <v>349.47</v>
          </cell>
        </row>
        <row r="704">
          <cell r="A704" t="str">
            <v>ED-15206</v>
          </cell>
          <cell r="B704" t="str">
            <v>KIT CAVALETE PARA MEDIÇÃO DE ÁGUA, INSTALADO SOBRE PISO, EM AÇO GALVANIZADO DN 20MM (1/2") - PADRÃO CONCESSIONÁRIA LOCAL, INCLUSIVE BASE EM CONCRETO DE 25 MPA PARA CAVALETE, EXCLUSIVE HIDRÔMETRO</v>
          </cell>
          <cell r="C704" t="str">
            <v>UN</v>
          </cell>
          <cell r="D704">
            <v>257.14999999999998</v>
          </cell>
        </row>
        <row r="705">
          <cell r="A705" t="str">
            <v>ED-15207</v>
          </cell>
          <cell r="B705" t="str">
            <v>KIT CAVALETE PARA MEDIÇÃO DE ÁGUA, INSTALADO SOBRE PISO, EM AÇO GALVANIZADO DN 25MM (3/4") - PADRÃO CONCESSIONÁRIA LOCAL, INCLUSIVE BASE EM CONCRETO DE 25 MPA PARA CAVALETE, EXCLUSIVE HIDRÔMETRO</v>
          </cell>
          <cell r="C705" t="str">
            <v>UN</v>
          </cell>
          <cell r="D705">
            <v>295.33999999999997</v>
          </cell>
        </row>
        <row r="706">
          <cell r="A706" t="str">
            <v>ED-15226</v>
          </cell>
          <cell r="B706" t="str">
            <v>PISO PODOTÁTIL DE CONCRETO, ALERTA, APLICADO EM PISO (20X20CM) COM JUNTA SECA, COR VERMELHO/AMARELO, ASSENTAMENTO COM ARGAMASSA INDUSTRIALIZADA, INCLUSIVE FORNECIMENTO E INSTALAÇÃO</v>
          </cell>
          <cell r="C706" t="str">
            <v>M2</v>
          </cell>
          <cell r="D706">
            <v>86.28</v>
          </cell>
        </row>
        <row r="707">
          <cell r="A707" t="str">
            <v>ED-15227</v>
          </cell>
          <cell r="B707" t="str">
            <v>PISO PODOTÁTIL DE CONCRETO, DIRECIONAL, APLICADO EM PISO (20X20CM) COM JUNTA SECA, COR VERMELHO/AMARELO, ASSENTAMENTO COM ARGAMASSA INDUSTRIALIZADA, INCLUSIVE FORNECIMENTO E INSTALAÇÃO</v>
          </cell>
          <cell r="C707" t="str">
            <v>M2</v>
          </cell>
          <cell r="D707">
            <v>86.03</v>
          </cell>
        </row>
        <row r="708">
          <cell r="A708" t="str">
            <v>ED-15342</v>
          </cell>
          <cell r="B708" t="str">
            <v>FORNECIMENTO E INSTALAÇÃO DE BALANÇO (REMA-REMA) METÁLICO COM SEIS LUGARES PARA PARQUE INFANTIL, FIXADO COM CONCRETO NÃO ESTRUTURAL, PREPARADO EM OBRA COM BETONEIRA, COM FCK 15 MPA , INCLUSIVE ESCAVAÇÃO E TRANSPORTE COM RETIRADA DO MATERIAL ESCAVADO (EM CAÇAMBA)</v>
          </cell>
          <cell r="C708" t="str">
            <v>UN</v>
          </cell>
          <cell r="D708">
            <v>2499.11</v>
          </cell>
        </row>
        <row r="709">
          <cell r="A709" t="str">
            <v>ED-15446</v>
          </cell>
          <cell r="B709" t="str">
            <v>BANCO EM CONCRETO APARENTE, SEM ENCOSTO, POLIDO COM ACABAMENTO EM VERNIZ, ESP. 8CM, COMPRIMENTO 200CM, LARGURA 40CM, ALTURA 55CM, INCLUSIVE CORTE NO PISO PARA FIXAÇÃO COM CONCRETO NÃO ESTRUTURAL, PREPARADO EM OBRA COM BETONEIRA, COM FCK 15 MPA</v>
          </cell>
          <cell r="C709" t="str">
            <v>UN</v>
          </cell>
          <cell r="D709">
            <v>316.08999999999997</v>
          </cell>
        </row>
        <row r="710">
          <cell r="A710" t="str">
            <v>ED-15447</v>
          </cell>
          <cell r="B710" t="str">
            <v>BANCO EM CONCRETO APARENTE, TIPO-1, PADRÃO SEE-MG, SEM ENCOSTO, POLIDO COM ACABAMENTO EM VERNIZ, ESP. 5CM, COMPRIMENTO 130CM, LARGURA 40CM, ALTURA 45CM, INCLUSIVE CORTE NO PISO PARA FIXAÇÃO COM CONCRETO NÃO ESTRUTURAL, PREPARADO EM OBRA COM BETONEIRA, COM FCK 15 MPA</v>
          </cell>
          <cell r="C710" t="str">
            <v>UN</v>
          </cell>
          <cell r="D710">
            <v>190.92</v>
          </cell>
        </row>
        <row r="711">
          <cell r="A711" t="str">
            <v>ED-15448</v>
          </cell>
          <cell r="B711" t="str">
            <v>BANCO EM CONCRETO APARENTE, TIPO-2, PADRÃO SEE-MG, SEM ENCOSTO, POLIDO COM ACABAMENTO EM VERNIZ, ESP. 5CM, COMPRIMENTO 150CM, LARGURA 40CM, ALTURA 45CM, INCLUSIVE CORTE NO PISO PARA FIXAÇÃO COM CONCRETO NÃO ESTRUTURAL, PREPARADO EM OBRA COM BETONEIRA, COM FCK 15 MPA</v>
          </cell>
          <cell r="C711" t="str">
            <v>UN</v>
          </cell>
          <cell r="D711">
            <v>212.81</v>
          </cell>
        </row>
        <row r="712">
          <cell r="A712" t="str">
            <v>ED-15449</v>
          </cell>
          <cell r="B712" t="str">
            <v>BANCO EM CONCRETO APARENTE, SEM ENCOSTO, POLIDO COM ACABAMENTO EM VERNIZ, ESP. 8CM, COMPRIMENTO 200CM, LARGURA 40CM, ALTURA 55CM, EXCLUSIVE FIXAÇÃO EM PISO</v>
          </cell>
          <cell r="C712" t="str">
            <v>UN</v>
          </cell>
          <cell r="D712">
            <v>294.79000000000002</v>
          </cell>
        </row>
        <row r="713">
          <cell r="A713" t="str">
            <v>ED-15450</v>
          </cell>
          <cell r="B713" t="str">
            <v>BANCO EM CONCRETO APARENTE, TIPO-1, PADRÃO SEE-MG, SEM ENCOSTO, POLIDO COM ACABAMENTO EM VERNIZ, ESP. 5CM, COMPRIMENTO 130CM, LARGURA 40CM, ALTURA 45CM, EXCLUSIVE FIXAÇÃO EM PISO</v>
          </cell>
          <cell r="C713" t="str">
            <v>UN</v>
          </cell>
          <cell r="D713">
            <v>170.38</v>
          </cell>
        </row>
        <row r="714">
          <cell r="A714" t="str">
            <v>ED-15451</v>
          </cell>
          <cell r="B714" t="str">
            <v>BANCO EM CONCRETO APARENTE, TIPO-2, PADRÃO SEE-MG, SEM ENCOSTO, POLIDO COM ACABAMENTO EM VERNIZ, ESP. 5CM, COMPRIMENTO 150CM, LARGURA 40CM, ALTURA 45CM, EXCLUSIVE FIXAÇÃO EM PISO</v>
          </cell>
          <cell r="C714" t="str">
            <v>UN</v>
          </cell>
          <cell r="D714">
            <v>192.27</v>
          </cell>
        </row>
        <row r="715">
          <cell r="A715" t="str">
            <v>ED-15472</v>
          </cell>
          <cell r="B715" t="str">
            <v>BEBEDOURO/LAVATÓRIO COLETIVO EM AÇO INOX AISI 304, APOIADO EM ALVENARIA COM REVESTIMENTO CERÂMICO, NAS DUAS FACES, INCLUSIVE VÁLVULA DE ESCOAMENTO DE METAL NA COR CROMADA, SIFÃO DE METAL TIPO COPO NA COR CROMADA, FORNECIMENTO E INSTALAÇÃO (PADRÃO ESCOLAR)</v>
          </cell>
          <cell r="C715" t="str">
            <v>UN</v>
          </cell>
          <cell r="D715">
            <v>2748.92</v>
          </cell>
        </row>
        <row r="716">
          <cell r="A716" t="str">
            <v>ED-15650</v>
          </cell>
          <cell r="B716" t="str">
            <v>VERGALHÃO DE AÇO COM ROSCA TOTAL PARA PERFILADO, DIÂMETRO 3/8", INCLUSIVE FORNECIMENTO, FIXAÇÃO E INSTALAÇÃO</v>
          </cell>
          <cell r="C716" t="str">
            <v>M</v>
          </cell>
          <cell r="D716">
            <v>24.15</v>
          </cell>
        </row>
        <row r="717">
          <cell r="A717" t="str">
            <v>ED-15690</v>
          </cell>
          <cell r="B717" t="str">
            <v>FORMA E DESFORMA PARA CORTINA DE CONCRETO OU PAREDE ESTRUTURAL (VIGA-PAREDE), ALTURA MÁXIMA DE 360CM, COM CHAPA DE COMPENSADO PLASTIFICADO, ESP. 18MM, REAPROVEITAMENTO (3X), INCLUSIVE TRAVAMENTO COM TIRANTES EM ARAME E ESCORA PARA PRUMO EM MADEIRA</v>
          </cell>
          <cell r="C717" t="str">
            <v>M2</v>
          </cell>
          <cell r="D717">
            <v>101.61</v>
          </cell>
        </row>
        <row r="718">
          <cell r="A718" t="str">
            <v>ED-15712</v>
          </cell>
          <cell r="B718" t="str">
            <v>MÓDULO INTERRUPTOR INTERMEDIÁRIO, CORRENTE 10A, TENSÃO 250V, (10A-250V), INCLUSIVE FORNECIMENTO E INSTALAÇÃO, EXCLUSIVE PLACA E SUPORTE</v>
          </cell>
          <cell r="C718" t="str">
            <v>UN</v>
          </cell>
          <cell r="D718">
            <v>26.86</v>
          </cell>
        </row>
        <row r="719">
          <cell r="A719" t="str">
            <v>ED-15716</v>
          </cell>
          <cell r="B719" t="str">
            <v>DEPÓSITO PARA CILINDRO DE GÁS (GLP), INCLUSIVE ALVENARIA DE VEDAÇÃO COM ESP. 14CM, CHAPISCO COM ARGAMASSA (TRAÇO 1:3), ESP. 5MM, REBOCO COM ARGAMASSA (TRAÇO 1:2:8), ESP. 20MM, PINTURA ACRÍLICA EM DUAS (2) DEMÃOS, LAJE IMPERMEABILIZADA E PORTÃO EM TELA GALVANIZADA FIO 12 COM CADEADO, EXCLUSIVE CILINDROS - PADRÃO DER-MG</v>
          </cell>
          <cell r="C719" t="str">
            <v>UN</v>
          </cell>
          <cell r="D719">
            <v>2481.75</v>
          </cell>
        </row>
        <row r="720">
          <cell r="A720" t="str">
            <v>ED-15726</v>
          </cell>
          <cell r="B720" t="str">
            <v>MÓDULO INTERRUPTOR BIPOLAR SIMPLES, CORRENTE 10A, TENSÃO 250V, (10A-250V), INCLUSIVE FORNECIMENTO E INSTALAÇÃO, EXCLUSIVE PLACA E SUPORTE</v>
          </cell>
          <cell r="C720" t="str">
            <v>UN</v>
          </cell>
          <cell r="D720">
            <v>23.04</v>
          </cell>
        </row>
        <row r="721">
          <cell r="A721" t="str">
            <v>ED-15727</v>
          </cell>
          <cell r="B721" t="str">
            <v>MÓDULO TOMADA PADRÃO VERMELHA, USO ESPECÍFICO, TRÊS (3) POLOS, CORRENTE 20A, TENSÃO 250V, (2P+T/20A-250V), INCLUSIVE FORNECIMENTO E INSTALAÇÃO, EXCLUSIVE PLACA E SUPORTE</v>
          </cell>
          <cell r="C721" t="str">
            <v>UN</v>
          </cell>
          <cell r="D721">
            <v>13.94</v>
          </cell>
        </row>
        <row r="722">
          <cell r="A722" t="str">
            <v>ED-15733</v>
          </cell>
          <cell r="B722" t="str">
            <v>CONJUNTO DE UM (1) INTERRUPTOR SIMPLES, CORRENTE 10A, TENSÃO 250V, (10A-250V), COM PLACA 4"X2" DE UM (1) POSTO, INCLUSIVE FORNECIMENTO, INSTALAÇÃO, SUPORTE, MÓDULO E PLACA</v>
          </cell>
          <cell r="C722" t="str">
            <v>UN</v>
          </cell>
          <cell r="D722">
            <v>19.71</v>
          </cell>
        </row>
        <row r="723">
          <cell r="A723" t="str">
            <v>ED-15735</v>
          </cell>
          <cell r="B723" t="str">
            <v>CONJUNTO DE UM (1) INTERRUPTOR BIPOLAR SIMPLES, CORRENTE 10A, TENSÃO 250V, (10A-250V), COM PLACA 4"X2" DE UM (1) POSTO, INCLUSIVE FORNECIMENTO, INSTALAÇÃO, SUPORTE, MÓDULO E PLACA</v>
          </cell>
          <cell r="C723" t="str">
            <v>UN</v>
          </cell>
          <cell r="D723">
            <v>31.47</v>
          </cell>
        </row>
        <row r="724">
          <cell r="A724" t="str">
            <v>ED-15736</v>
          </cell>
          <cell r="B724" t="str">
            <v>CONJUNTO DE UM (1) INTERRUPTOR PARALELO, CORRENTE 10A, TENSÃO 250V, (10A-250V), COM PLACA 4"X2" DE UM (1) POSTO, INCLUSIVE FORNECIMENTO, INSTALAÇÃO, SUPORTE, MÓDULO E PLACA</v>
          </cell>
          <cell r="C724" t="str">
            <v>UN</v>
          </cell>
          <cell r="D724">
            <v>20.98</v>
          </cell>
        </row>
        <row r="725">
          <cell r="A725" t="str">
            <v>ED-15737</v>
          </cell>
          <cell r="B725" t="str">
            <v>CONJUNTO DE UM (1) INTERRUPTOR INTERMEDIÁRIO, CORRENTE 10A, TENSÃO 250V, (10A-250V), COM PLACA 4"X2" DE UM (1) POSTO, INCLUSIVE FORNECIMENTO, INSTALAÇÃO, SUPORTE, MÓDULO E PLACA</v>
          </cell>
          <cell r="C725" t="str">
            <v>UN</v>
          </cell>
          <cell r="D725">
            <v>35.29</v>
          </cell>
        </row>
        <row r="726">
          <cell r="A726" t="str">
            <v>ED-15738</v>
          </cell>
          <cell r="B726" t="str">
            <v>CONJUNTO DE UM (1) INTERRUPTOR PULSADOR (CAMPAINHA), CORRENTE 10A, TENSÃO 250V, (10A-250V), COM PLACA 4"X2" DE UM (1) POSTO, INCLUSIVE FORNECIMENTO, INSTALAÇÃO, SUPORTE, MÓDULO E PLACA</v>
          </cell>
          <cell r="C726" t="str">
            <v>UN</v>
          </cell>
          <cell r="D726">
            <v>20.51</v>
          </cell>
        </row>
        <row r="727">
          <cell r="A727" t="str">
            <v>ED-15739</v>
          </cell>
          <cell r="B727" t="str">
            <v>CONJUNTO DE DOIS (2) INTERRUPTORES SIMPLES, CORRENTE 10A, TENSÃO 250V, (10A-250V), COM PLACA 4"X2" DE DOIS (2) POSTOS, INCLUSIVE FORNECIMENTO, INSTALAÇÃO, SUPORTE, MÓDULO E PLACA</v>
          </cell>
          <cell r="C727" t="str">
            <v>UN</v>
          </cell>
          <cell r="D727">
            <v>31.39</v>
          </cell>
        </row>
        <row r="728">
          <cell r="A728" t="str">
            <v>ED-15740</v>
          </cell>
          <cell r="B728" t="str">
            <v>CONJUNTO DE DOIS (2) INTERRUPTORES BIPOLAR SIMPLES, CORRENTE 10A, TENSÃO 250V, (10A-250V), COM PLACA 4"X2" DE DOIS (2) POSTOS, INCLUSIVE FORNECIMENTO, INSTALAÇÃO, SUPORTE, MÓDULO E PLACA</v>
          </cell>
          <cell r="C728" t="str">
            <v>UN</v>
          </cell>
          <cell r="D728">
            <v>54.91</v>
          </cell>
        </row>
        <row r="729">
          <cell r="A729" t="str">
            <v>ED-15741</v>
          </cell>
          <cell r="B729" t="str">
            <v>CONJUNTO DE TRÊS (3) INTERRUPTORES SIMPLES, CORRENTE 10A, TENSÃO 250V, (10A-250V), COM PLACA 4"X2" DE TRÊS (3) POSTOS, INCLUSIVE FORNECIMENTO, INSTALAÇÃO, SUPORTE, MÓDULO E PLACA</v>
          </cell>
          <cell r="C729" t="str">
            <v>UN</v>
          </cell>
          <cell r="D729">
            <v>43.04</v>
          </cell>
        </row>
        <row r="730">
          <cell r="A730" t="str">
            <v>ED-15742</v>
          </cell>
          <cell r="B730" t="str">
            <v>CONJUNTO DE TRÊS (3) INTERRUPTORES BIPOLAR SIMPLES, CORRENTE 10A, TENSÃO 250V, (10A-250V), COM PLACA 4"X2" DE TRÊS (3) POSTOS, INCLUSIVE FORNECIMENTO, INSTALAÇÃO, SUPORTE, MÓDULO E PLACA</v>
          </cell>
          <cell r="C730" t="str">
            <v>UN</v>
          </cell>
          <cell r="D730">
            <v>78.319999999999993</v>
          </cell>
        </row>
        <row r="731">
          <cell r="A731" t="str">
            <v>ED-15743</v>
          </cell>
          <cell r="B731" t="str">
            <v>CONJUNTO DE UM (1) INTERRUPTOR SIMPLES, CORRENTE 10A, TENSÃO 250V, (10A-250V) E UM (1) INTERRUPTOR PARALELO, CORRENTE 10A, TENSÃO 250V, (10A-250V), COM PLACA 4"X2" DE DOIS (2) POSTOS, INCLUSIVE FORNECIMENTO, INSTALAÇÃO, SUPORTE, MÓDULO E PLACA</v>
          </cell>
          <cell r="C731" t="str">
            <v>UN</v>
          </cell>
          <cell r="D731">
            <v>32.659999999999997</v>
          </cell>
        </row>
        <row r="732">
          <cell r="A732" t="str">
            <v>ED-15744</v>
          </cell>
          <cell r="B732" t="str">
            <v>CONJUNTO DE UM (1) INTERRUPTOR BIPOLAR SIMPLES, CORRENTE 10A, TENSÃO 250V, (10A-250V) E UM (1) INTERRUPTOR PARALELO, CORRENTE 10A, TENSÃO 250V, (10A-250V), COM PLACA 4"X2" DE DOIS (2) POSTOS, INCLUSIVE FORNECIMENTO, INSTALAÇÃO, SUPORTE, MÓDULO E PLACA</v>
          </cell>
          <cell r="C732" t="str">
            <v>UN</v>
          </cell>
          <cell r="D732">
            <v>44.42</v>
          </cell>
        </row>
        <row r="733">
          <cell r="A733" t="str">
            <v>ED-15745</v>
          </cell>
          <cell r="B733" t="str">
            <v>CONJUNTO DE DOIS (2) INTERRUPTORES PARALELOS, CORRENTE 10A, TENSÃO 250V, (10A-250V), COM PLACA 4"X2" DE DOIS (2) POSTOS, INCLUSIVE FORNECIMENTO, INSTALAÇÃO, SUPORTE, MÓDULO E PLACA</v>
          </cell>
          <cell r="C733" t="str">
            <v>UN</v>
          </cell>
          <cell r="D733">
            <v>33.93</v>
          </cell>
        </row>
        <row r="734">
          <cell r="A734" t="str">
            <v>ED-15746</v>
          </cell>
          <cell r="B734" t="str">
            <v>CONJUNTO DE DOIS (2) INTERRUPTORES SIMPLES, CORRENTE 10A, TENSÃO 250V, (10A-250V) E UM (1) INTERRUPTOR PARALELO, CORRENTE 10A, TENSÃO 250V, (10A-250V), COM PLACA 4"X2" DE TRÊS (3) POSTOS, INCLUSIVE FORNECIMENTO, INSTALAÇÃO, SUPORTE, MÓDULO E PLACA</v>
          </cell>
          <cell r="C734" t="str">
            <v>UN</v>
          </cell>
          <cell r="D734">
            <v>44.31</v>
          </cell>
        </row>
        <row r="735">
          <cell r="A735" t="str">
            <v>ED-15747</v>
          </cell>
          <cell r="B735" t="str">
            <v>CONJUNTO DE DOIS (2) INTERRUPTORES BIPOLAR SIMPLES, CORRENTE 10A, TENSÃO 250V, (10A-250V) E UM (1) INTERRUPTOR PARALELO, CORRENTE 10A, TENSÃO 250V, (10A-250V), COM PLACA 4"X2" DE TRÊS (3) POSTOS, INCLUSIVE FORNECIMENTO, INSTALAÇÃO, SUPORTE, MÓDULO E PLACA</v>
          </cell>
          <cell r="C735" t="str">
            <v>UN</v>
          </cell>
          <cell r="D735">
            <v>67.83</v>
          </cell>
        </row>
        <row r="736">
          <cell r="A736" t="str">
            <v>ED-15748</v>
          </cell>
          <cell r="B736" t="str">
            <v>CONJUNTO DE UMA (1) TOMADA PADRÃO, TRÊS (3) POLOS, CORRENTE 10A, TENSÃO 250V, (2P+T/10A-250V), COM PLACA 4"X2" DE UM (1) POSTO, INCLUSIVE FORNECIMENTO, INSTALAÇÃO, SUPORTE, MÓDULO E PLACA</v>
          </cell>
          <cell r="C736" t="str">
            <v>UN</v>
          </cell>
          <cell r="D736">
            <v>20.97</v>
          </cell>
        </row>
        <row r="737">
          <cell r="A737" t="str">
            <v>ED-15749</v>
          </cell>
          <cell r="B737" t="str">
            <v>CONJUNTO DE UMA (1) TOMADA PADRÃO, TRÊS (3) POLOS, CORRENTE 20A, TENSÃO 250V, (2P+T/20A-250V), COM PLACA 4"X2" DE UM (1) POSTO, INCLUSIVE FORNECIMENTO, INSTALAÇÃO, SUPORTE, MÓDULO E PLACA</v>
          </cell>
          <cell r="C737" t="str">
            <v>UN</v>
          </cell>
          <cell r="D737">
            <v>22.03</v>
          </cell>
        </row>
        <row r="738">
          <cell r="A738" t="str">
            <v>ED-15750</v>
          </cell>
          <cell r="B738" t="str">
            <v>CONJUNTO DE UMA (1) TOMADA PADRÃO VERMELHA, USO ESPECÍFICO, TRÊS (3) POLOS, CORRENTE 20A, TENSÃO 250V, (2P+T/20A-250V), COM PLACA 4"X2" DE UM (1) POSTO, INCLUSIVE FORNECIMENTO, INSTALAÇÃO, SUPORTE, MÓDULO E PLACA</v>
          </cell>
          <cell r="C738" t="str">
            <v>UN</v>
          </cell>
          <cell r="D738">
            <v>22.37</v>
          </cell>
        </row>
        <row r="739">
          <cell r="A739" t="str">
            <v>ED-15751</v>
          </cell>
          <cell r="B739" t="str">
            <v>CONJUNTO DE UMA (1) TOMADA TELEFÔNICA (CONECTOR RJ11), COM PLACA 4"X2" DE UM (1) POSTO, INCLUSIVE FORNECIMENTO, INSTALAÇÃO, SUPORTE, MÓDULO E PLACA</v>
          </cell>
          <cell r="C739" t="str">
            <v>UN</v>
          </cell>
          <cell r="D739">
            <v>23.86</v>
          </cell>
        </row>
        <row r="740">
          <cell r="A740" t="str">
            <v>ED-15752</v>
          </cell>
          <cell r="B740" t="str">
            <v>CONJUNTO DE UMA (1) TOMADA DE DADOS (CONECTOR RJ45 CAT.6E), COM PLACA 4"X2" DE UM (1) POSTO, INCLUSIVE FORNECIMENTO, INSTALAÇÃO, SUPORTE, MÓDULO E PLACA</v>
          </cell>
          <cell r="C740" t="str">
            <v>UN</v>
          </cell>
          <cell r="D740">
            <v>34.17</v>
          </cell>
        </row>
        <row r="741">
          <cell r="A741" t="str">
            <v>ED-15753</v>
          </cell>
          <cell r="B741" t="str">
            <v>CONJUNTO DE UMA (1) TOMADA DE ANTENA (CONECTOR COAXIAL), COM PLACA 4"X2" DE UM (1) POSTO, INCLUSIVE FORNECIMENTO, INSTALAÇÃO, SUPORTE, MÓDULO E PLACA</v>
          </cell>
          <cell r="C741" t="str">
            <v>UN</v>
          </cell>
          <cell r="D741">
            <v>23.89</v>
          </cell>
        </row>
        <row r="742">
          <cell r="A742" t="str">
            <v>ED-15754</v>
          </cell>
          <cell r="B742" t="str">
            <v>CONJUNTO DE UMA (1) TOMADA USB (CONECTOR USB TIPO A), CORRENTE 1A, TENSÃO 5V, (1A-5V), COM PLACA 4"X2" DE UM (1) POSTO, INCLUSIVE FORNECIMENTO, INSTALAÇÃO, SUPORTE, MÓDULO E PLACA</v>
          </cell>
          <cell r="C742" t="str">
            <v>UN</v>
          </cell>
          <cell r="D742">
            <v>53.22</v>
          </cell>
        </row>
        <row r="743">
          <cell r="A743" t="str">
            <v>ED-15755</v>
          </cell>
          <cell r="B743" t="str">
            <v>CONJUNTO DE DUAS (2) TOMADAS PADRÃO, TRÊS (3) POLOS, CORRENTE 10A, TENSÃO 250V, (2P+T/10A-250V), COM PLACA 4"X2" DE DOIS (2) POSTOS, INCLUSIVE FORNECIMENTO, INSTALAÇÃO, SUPORTE, MÓDULO E PLACA</v>
          </cell>
          <cell r="C743" t="str">
            <v>UN</v>
          </cell>
          <cell r="D743">
            <v>33.909999999999997</v>
          </cell>
        </row>
        <row r="744">
          <cell r="A744" t="str">
            <v>ED-15756</v>
          </cell>
          <cell r="B744" t="str">
            <v>CONJUNTO DE DUAS (2) TOMADAS PADRÃO, TRÊS (3) POLOS, CORRENTE 20A, TENSÃO 250V, (2P+T/20A-250V), COM PLACA 4"X2" DE DOIS (2) POSTOS, INCLUSIVE FORNECIMENTO, INSTALAÇÃO, SUPORTE, MÓDULO E PLACA</v>
          </cell>
          <cell r="C744" t="str">
            <v>UN</v>
          </cell>
          <cell r="D744">
            <v>36.03</v>
          </cell>
        </row>
        <row r="745">
          <cell r="A745" t="str">
            <v>ED-15757</v>
          </cell>
          <cell r="B745" t="str">
            <v>CONJUNTO DE DUAS (2) TOMADAS PADRÃO VERMELHA, USO ESPECÍFICO, TRÊS (3) POLOS, CORRENTE 20A, TENSÃO 250V, (2P+T/20A-250V), COM PLACA 4"X2" DE DOIS (2) POSTOS, INCLUSIVE FORNECIMENTO, INSTALAÇÃO, SUPORTE, MÓDULO E PLACA</v>
          </cell>
          <cell r="C745" t="str">
            <v>UN</v>
          </cell>
          <cell r="D745">
            <v>36.71</v>
          </cell>
        </row>
        <row r="746">
          <cell r="A746" t="str">
            <v>ED-15758</v>
          </cell>
          <cell r="B746" t="str">
            <v>CONJUNTO DE UMA (1) TOMADA PADRÃO, TRÊS (3) POLOS, CORRENTE 10A, TENSÃO 250V, (2P+T/10A-250V) E UMA (1) TOMADA USB (CONECTOR USB TIPO A), CORRENTE 1A, TENSÃO 5V, (1A-5V), COM PLACA 4"X2" DE DOIS (2) POSTOS, INCLUSIVE FORNECIMENTO, INSTALAÇÃO, SUPORTE, MÓDULO E PLACA</v>
          </cell>
          <cell r="C746" t="str">
            <v>UN</v>
          </cell>
          <cell r="D746">
            <v>66.16</v>
          </cell>
        </row>
        <row r="747">
          <cell r="A747" t="str">
            <v>ED-15759</v>
          </cell>
          <cell r="B747" t="str">
            <v>CONJUNTO DE DUAS (2) TOMADAS USB (CONECTOR USB TIPO A), CORRENTE 1A, TENSÃO 5V, (1A-5V), COM PLACA 4"X2" DE DOIS (2) POSTOS, INCLUSIVE FORNECIMENTO, INSTALAÇÃO, SUPORTE, MÓDULO E PLACA</v>
          </cell>
          <cell r="C747" t="str">
            <v>UN</v>
          </cell>
          <cell r="D747">
            <v>98.41</v>
          </cell>
        </row>
        <row r="748">
          <cell r="A748" t="str">
            <v>ED-15760</v>
          </cell>
          <cell r="B748" t="str">
            <v>CONJUNTO DE UMA (1) TOMADA TELEFÔNICA (CONECTOR RJ11) E UMA (1) TOMADA DE DADOS (CONECTOR RJ45 CAT.6E), COM PLACA 4"X2" DE DOIS (2) POSTOS, INCLUSIVE FORNECIMENTO, INSTALAÇÃO, SUPORTE, MÓDULO E PLACA</v>
          </cell>
          <cell r="C748" t="str">
            <v>UN</v>
          </cell>
          <cell r="D748">
            <v>54.22</v>
          </cell>
        </row>
        <row r="749">
          <cell r="A749" t="str">
            <v>ED-15761</v>
          </cell>
          <cell r="B749" t="str">
            <v>CONJUNTO DE UMA (1) TOMADA PADRÃO, TRÊS (3) POLOS, CORRENTE 10A, TENSÃO 250V, (2P+T/10A-250V) E UMA (1) TOMADA PADRÃO, TRÊS (3) POLOS, CORRENTE 20A, TENSÃO 250V, (2P+T/20A-250V), COM PLACA 4"X2" DE DOIS (2) POSTOS, INCLUSIVE FORNECIMENTO, INSTALAÇÃO, SUPORTE, MÓDULO E PLACA</v>
          </cell>
          <cell r="C749" t="str">
            <v>UN</v>
          </cell>
          <cell r="D749">
            <v>34.97</v>
          </cell>
        </row>
        <row r="750">
          <cell r="A750" t="str">
            <v>ED-15762</v>
          </cell>
          <cell r="B750" t="str">
            <v>CONJUNTO DE DUAS (2) TOMADAS DE DADOS (CONECTOR RJ45 CAT.6E), COM PLACA 4"X2" DE DOIS (2) POSTOS, INCLUSIVE FORNECIMENTO, INSTALAÇÃO, SUPORTE, MÓDULO E PLACA</v>
          </cell>
          <cell r="C750" t="str">
            <v>UN</v>
          </cell>
          <cell r="D750">
            <v>60.31</v>
          </cell>
        </row>
        <row r="751">
          <cell r="A751" t="str">
            <v>ED-15763</v>
          </cell>
          <cell r="B751" t="str">
            <v>CONJUNTO DE UM (1) MÓDULO COM FURO PARA SAÍDA DE FIO Ø10MM, COM PLACA 4"X2" DE UM (1) POSTO, INCLUSIVE FORNECIMENTO, INSTALAÇÃO, SUPORTE, MÓDULO E PLACA</v>
          </cell>
          <cell r="C751" t="str">
            <v>UN</v>
          </cell>
          <cell r="D751">
            <v>9.98</v>
          </cell>
        </row>
        <row r="752">
          <cell r="A752" t="str">
            <v>ED-15764</v>
          </cell>
          <cell r="B752" t="str">
            <v>CONJUNTO DE UMA (1) PLACA CEGA 4"X2", INCLUSIVE FORNECIMENTO, INSTALAÇÃO, SUPORTE E PLACA</v>
          </cell>
          <cell r="C752" t="str">
            <v>UN</v>
          </cell>
          <cell r="D752">
            <v>8.25</v>
          </cell>
        </row>
        <row r="753">
          <cell r="A753" t="str">
            <v>ED-15765</v>
          </cell>
          <cell r="B753" t="str">
            <v>CONJUNTO DE UM (1) INTERRUPTOR SIMPLES, CORRENTE 10A, TENSÃO 250V, (10A-250V) E UMA (1) TOMADA PADRÃO, TRÊS (3) POLOS, CORRENTE 10A, TENSÃO 250V, (2P+T/10A-250V), COM PLACA 4"X2" DE DOIS (2) POSTOS, INCLUSIVE FORNECIMENTO, INSTALAÇÃO, SUPORTE, MÓDULO E PLACA</v>
          </cell>
          <cell r="C753" t="str">
            <v>UN</v>
          </cell>
          <cell r="D753">
            <v>32.65</v>
          </cell>
        </row>
        <row r="754">
          <cell r="A754" t="str">
            <v>ED-15766</v>
          </cell>
          <cell r="B754" t="str">
            <v>CONJUNTO DE UM (1) INTERRUPTOR PARALELO, CORRENTE 10A, TENSÃO 250V, (10A-250V) E UMA (1) TOMADA PADRÃO, TRÊS (3) POLOS, CORRENTE 10A, TENSÃO 250V, (2P+T/10A-250V), COM PLACA 4"X2" DE DOIS (2) POSTOS, INCLUSIVE FORNECIMENTO, INSTALAÇÃO, SUPORTE, MÓDULO E PLACA</v>
          </cell>
          <cell r="C754" t="str">
            <v>UN</v>
          </cell>
          <cell r="D754">
            <v>33.92</v>
          </cell>
        </row>
        <row r="755">
          <cell r="A755" t="str">
            <v>ED-15767</v>
          </cell>
          <cell r="B755" t="str">
            <v>CONJUNTO DE UM (1) INTERRUPTOR BIPOLAR SIMPLES, CORRENTE 10A, TENSÃO 250V, (10A-250V) E UMA (1) TOMADA PADRÃO, TRÊS (3) POLOS, CORRENTE 10A, TENSÃO 250V, (2P+T/10A-250V), COM PLACA 4"X2" DE DOIS (2) POSTOS, INCLUSIVE FORNECIMENTO, INSTALAÇÃO, SUPORTE, MÓDULO E PLACA</v>
          </cell>
          <cell r="C755" t="str">
            <v>UN</v>
          </cell>
          <cell r="D755">
            <v>44.41</v>
          </cell>
        </row>
        <row r="756">
          <cell r="A756" t="str">
            <v>ED-15768</v>
          </cell>
          <cell r="B756" t="str">
            <v>CONJUNTO DE UM (1) INTERRUPTOR SIMPLES, CORRENTE 10A, TENSÃO 250V, (10A-250V) E UMA (1) TOMADA PADRÃO, TRÊS (3) POLOS, CORRENTE 20A, TENSÃO 250V, (2P+T/20A-250V), COM PLACA 4"X2" DE DOIS (2) POSTOS, INCLUSIVE FORNECIMENTO, INSTALAÇÃO, SUPORTE, MÓDULO E PLACA</v>
          </cell>
          <cell r="C756" t="str">
            <v>UN</v>
          </cell>
          <cell r="D756">
            <v>33.71</v>
          </cell>
        </row>
        <row r="757">
          <cell r="A757" t="str">
            <v>ED-15769</v>
          </cell>
          <cell r="B757" t="str">
            <v>CONJUNTO DE UM (1) INTERRUPTOR PARALELO, CORRENTE 10A, TENSÃO 250V, (10A-250V) E UMA (1) TOMADA PADRÃO, TRÊS (3) POLOS, CORRENTE 20A, TENSÃO 250V, (2P+T/20A-250V), COM PLACA 4"X2" DE DOIS (2) POSTOS, INCLUSIVE FORNECIMENTO, INSTALAÇÃO, SUPORTE, MÓDULO E PLACA</v>
          </cell>
          <cell r="C757" t="str">
            <v>UN</v>
          </cell>
          <cell r="D757">
            <v>34.979999999999997</v>
          </cell>
        </row>
        <row r="758">
          <cell r="A758" t="str">
            <v>ED-15770</v>
          </cell>
          <cell r="B758" t="str">
            <v>CONJUNTO DE UM (1) INTERRUPTOR BIPOLAR SIMPLES, CORRENTE 10A, TENSÃO 250V, (10A-250V) E UMA (1) TOMADA PADRÃO, TRÊS (3) POLOS, CORRENTE 20A, TENSÃO 250V, (2P+T/20A-250V), COM PLACA 4"X2" DE DOIS (2) POSTOS, INCLUSIVE FORNECIMENTO, INSTALAÇÃO, SUPORTE, MÓDULO E PLACA</v>
          </cell>
          <cell r="C758" t="str">
            <v>UN</v>
          </cell>
          <cell r="D758">
            <v>45.47</v>
          </cell>
        </row>
        <row r="759">
          <cell r="A759" t="str">
            <v>ED-15771</v>
          </cell>
          <cell r="B759" t="str">
            <v>CONJUNTO DE DOIS (2) INTERRUPTORES SIMPLES, CORRENTE 10A, TENSÃO 250V, (10A-250V) E UMA (1) TOMADA PADRÃO, TRÊS (3) POLOS, CORRENTE 10A, TENSÃO 250V, (2P+T/10A-250V), COM PLACA 4"X2" DE TRÊS (3) POSTOS, INCLUSIVE FORNECIMENTO, INSTALAÇÃO, SUPORTE, MÓDULO E PLACA</v>
          </cell>
          <cell r="C759" t="str">
            <v>UN</v>
          </cell>
          <cell r="D759">
            <v>44.3</v>
          </cell>
        </row>
        <row r="760">
          <cell r="A760" t="str">
            <v>ED-15772</v>
          </cell>
          <cell r="B760" t="str">
            <v>CONJUNTO DE DOIS (2) INTERRUPTORES PARALELO, CORRENTE 10A, TENSÃO 250V, (10A-250V) E UMA (1) TOMADA PADRÃO, TRÊS (3) POLOS, CORRENTE 10A, TENSÃO 250V, (2P+T/10A-250V), COM PLACA 4"X2" DE TRÊS (3) POSTOS, INCLUSIVE FORNECIMENTO, INSTALAÇÃO, SUPORTE, MÓDULO E PLACA</v>
          </cell>
          <cell r="C760" t="str">
            <v>UN</v>
          </cell>
          <cell r="D760">
            <v>46.84</v>
          </cell>
        </row>
        <row r="761">
          <cell r="A761" t="str">
            <v>ED-15773</v>
          </cell>
          <cell r="B761" t="str">
            <v>CONJUNTO DE DOIS (2) INTERRUPTORES BIPOLAR SIMPLES, CORRENTE 10A, TENSÃO 250V, (10A-250V) E UMA (1) TOMADA PADRÃO, TRÊS (3) POLOS, CORRENTE 10A, TENSÃO 250V, (2P+T/10A-250V), COM PLACA 4"X2" DE TRÊS (3) POSTOS, INCLUSIVE FORNECIMENTO, INSTALAÇÃO, SUPORTE, MÓDULO E PLACA</v>
          </cell>
          <cell r="C761" t="str">
            <v>UN</v>
          </cell>
          <cell r="D761">
            <v>67.819999999999993</v>
          </cell>
        </row>
        <row r="762">
          <cell r="A762" t="str">
            <v>ED-15774</v>
          </cell>
          <cell r="B762" t="str">
            <v>CONJUNTO DE DOIS (2) INTERRUPTORES SIMPLES, CORRENTE 10A, TENSÃO 250V, (10A-250V) E UMA (1) TOMADA PADRÃO, TRÊS (3) POLOS, CORRENTE 20A, TENSÃO 250V, (2P+T/20A-250V), COM PLACA 4"X2" DE TRÊS (3) POSTOS, INCLUSIVE FORNECIMENTO, INSTALAÇÃO, SUPORTE, MÓDULO E PLACA</v>
          </cell>
          <cell r="C762" t="str">
            <v>UN</v>
          </cell>
          <cell r="D762">
            <v>45.36</v>
          </cell>
        </row>
        <row r="763">
          <cell r="A763" t="str">
            <v>ED-15775</v>
          </cell>
          <cell r="B763" t="str">
            <v>CONJUNTO DE DOIS (2) INTERRUPTORES PARALELO, CORRENTE 10A, TENSÃO 250V, (10A-250V) E UMA (1) TOMADA PADRÃO, TRÊS (3) POLOS, CORRENTE 20A, TENSÃO 250V, (2P+T/20A-250V), COM PLACA 4"X2" DE TRÊS (3) POSTOS, INCLUSIVE FORNECIMENTO, INSTALAÇÃO, SUPORTE, MÓDULO E PLACA</v>
          </cell>
          <cell r="C763" t="str">
            <v>UN</v>
          </cell>
          <cell r="D763">
            <v>47.9</v>
          </cell>
        </row>
        <row r="764">
          <cell r="A764" t="str">
            <v>ED-15776</v>
          </cell>
          <cell r="B764" t="str">
            <v>CONJUNTO DE DOIS (2) INTERRUPTORES BIPOLAR SIMPLES, CORRENTE 10A, TENSÃO 250V, (10A-250V) E UMA (1) TOMADA PADRÃO, TRÊS (3) POLOS, CORRENTE 20A, TENSÃO 250V, (2P+T/20A-250V), COM PLACA 4"X2" DE TRÊS (3) POSTOS, INCLUSIVE FORNECIMENTO, INSTALAÇÃO, SUPORTE, MÓDULO E PLACA</v>
          </cell>
          <cell r="C764" t="str">
            <v>UN</v>
          </cell>
          <cell r="D764">
            <v>68.88</v>
          </cell>
        </row>
        <row r="765">
          <cell r="A765" t="str">
            <v>ED-15777</v>
          </cell>
          <cell r="B765" t="str">
            <v>CONJUNTO DE UM (1) INTERRUPTORES SIMPLES, CORRENTE 10A, TENSÃO 250V, (10A-250V), UM (1) INTERRUPTOR PARALELO, CORRENTE 10A, TENSÃO 250V, (10A-250V) E UMA (1) TOMADA PADRÃO, TRÊS (3) POLOS, CORRENTE 10A, TENSÃO 250V, (2P+T/10A-250V), COM PLACA 4"X2" DE TRÊS (3) POSTOS, INCLUSIVE FORNECIMENTO, INSTALAÇÃO, SUPORTE, MÓDULO E PLACA</v>
          </cell>
          <cell r="C765" t="str">
            <v>UN</v>
          </cell>
          <cell r="D765">
            <v>45.57</v>
          </cell>
        </row>
        <row r="766">
          <cell r="A766" t="str">
            <v>ED-15778</v>
          </cell>
          <cell r="B766" t="str">
            <v>CONJUNTO DE UM (1) INTERRUPTORES BIPOLAR SIMPLES, CORRENTE 10A, TENSÃO 250V, (10A-250V), UM (1) INTERRUPTOR PARALELO, CORRENTE 10A, TENSÃO 250V, (10A-250V) E UMA (1) TOMADA PADRÃO, TRÊS (3) POLOS, CORRENTE 10A, TENSÃO 250V, (2P+T/10A-250V), COM PLACA 4"X2" DE TRÊS (3) POSTOS, INCLUSIVE FORNECIMENTO, INSTALAÇÃO, SUPORTE, MÓDULO E PLACA</v>
          </cell>
          <cell r="C766" t="str">
            <v>UN</v>
          </cell>
          <cell r="D766">
            <v>57.33</v>
          </cell>
        </row>
        <row r="767">
          <cell r="A767" t="str">
            <v>ED-15779</v>
          </cell>
          <cell r="B767" t="str">
            <v>CONJUNTO DE UM (1) INTERRUPTORES SIMPLES, CORRENTE 10A, TENSÃO 250V, (10A-250V), UM (1) INTERRUPTOR PARALELO, CORRENTE 10A, TENSÃO 250V, (10A-250V) E UMA (1) TOMADA PADRÃO, TRÊS (3) POLOS, CORRENTE 20A, TENSÃO 250V, (2P+T/20A-250V), COM PLACA 4"X2" DE TRÊS (3) POSTOS, INCLUSIVE FORNECIMENTO, INSTALAÇÃO, SUPORTE, MÓDULO E PLACA</v>
          </cell>
          <cell r="C767" t="str">
            <v>UN</v>
          </cell>
          <cell r="D767">
            <v>46.63</v>
          </cell>
        </row>
        <row r="768">
          <cell r="A768" t="str">
            <v>ED-15780</v>
          </cell>
          <cell r="B768" t="str">
            <v>CONJUNTO DE UM (1) INTERRUPTORES BIPOLAR SIMPLES, CORRENTE 10A, TENSÃO 250V, (10A-250V), UM (1) INTERRUPTOR PARALELO, CORRENTE 10A, TENSÃO 250V, (10A-250V) E UMA (1) TOMADA PADRÃO, TRÊS (3) POLOS, CORRENTE 20A, TENSÃO 250V, (2P+T/20A-250V), COM PLACA 4"X2" DE TRÊS (3) POSTOS, INCLUSIVE FORNECIMENTO, INSTALAÇÃO, SUPORTE, MÓDULO E PLACA</v>
          </cell>
          <cell r="C768" t="str">
            <v>UN</v>
          </cell>
          <cell r="D768">
            <v>58.39</v>
          </cell>
        </row>
        <row r="769">
          <cell r="A769" t="str">
            <v>ED-15781</v>
          </cell>
          <cell r="B769" t="str">
            <v>CONJUNTO DE UMA (1) PLACA CEGA 4"X4", INCLUSIVE FORNECIMENTO, INSTALAÇÃO, SUPORTE E PLACA</v>
          </cell>
          <cell r="C769" t="str">
            <v>UN</v>
          </cell>
          <cell r="D769">
            <v>12.72</v>
          </cell>
        </row>
        <row r="770">
          <cell r="A770" t="str">
            <v>ED-15782</v>
          </cell>
          <cell r="B770" t="str">
            <v>CONJUNTO DE DOIS (2) INTERRUPTORES SIMPLES, CORRENTE 10A, TENSÃO 250V, (10A-250V), COM PLACA 4"X4" DE DOIS (2) POSTOS, INCLUSIVE FORNECIMENTO, INSTALAÇÃO, SUPORTE, MÓDULO E PLACA</v>
          </cell>
          <cell r="C770" t="str">
            <v>UN</v>
          </cell>
          <cell r="D770">
            <v>35.08</v>
          </cell>
        </row>
        <row r="771">
          <cell r="A771" t="str">
            <v>ED-15783</v>
          </cell>
          <cell r="B771" t="str">
            <v>CONJUNTO DE DOIS (2) INTERRUPTORES BIPOLAR SIMPLES, CORRENTE 10A, TENSÃO 250V, (10A-250V), COM PLACA 4"X4" DE DOIS (2) POSTOS, INCLUSIVE FORNECIMENTO, INSTALAÇÃO, SUPORTE, MÓDULO E PLACA</v>
          </cell>
          <cell r="C771" t="str">
            <v>UN</v>
          </cell>
          <cell r="D771">
            <v>58.6</v>
          </cell>
        </row>
        <row r="772">
          <cell r="A772" t="str">
            <v>ED-15784</v>
          </cell>
          <cell r="B772" t="str">
            <v>CONJUNTO DE QUATRO (4) INTERRUPTORES SIMPLES, CORRENTE 10A, TENSÃO 250V, (10A-250V), COM PLACA 4"X4" DE QUATRO (4) POSTOS, INCLUSIVE FORNECIMENTO, INSTALAÇÃO, SUPORTE, MÓDULO E PLACA</v>
          </cell>
          <cell r="C772" t="str">
            <v>UN</v>
          </cell>
          <cell r="D772">
            <v>57.89</v>
          </cell>
        </row>
        <row r="773">
          <cell r="A773" t="str">
            <v>ED-15785</v>
          </cell>
          <cell r="B773" t="str">
            <v>CONJUNTO DE QUATRO (4) INTERRUPTORES BIPOLAR SIMPLES, CORRENTE 10A, TENSÃO 250V, (10A-250V), COM PLACA 4"X4" DE QUATRO (4) POSTOS, INCLUSIVE FORNECIMENTO, INSTALAÇÃO, SUPORTE, MÓDULO E PLACA</v>
          </cell>
          <cell r="C773" t="str">
            <v>UN</v>
          </cell>
          <cell r="D773">
            <v>104.93</v>
          </cell>
        </row>
        <row r="774">
          <cell r="A774" t="str">
            <v>ED-15786</v>
          </cell>
          <cell r="B774" t="str">
            <v>CONJUNTO DE SEIS (6) INTERRUPTORES SIMPLES, CORRENTE 10A, TENSÃO 250V, (10A-250V), COM PLACA 4"X4" DE SEIS (6) POSTOS, INCLUSIVE FORNECIMENTO, INSTALAÇÃO, SUPORTE, MÓDULO E PLACA</v>
          </cell>
          <cell r="C774" t="str">
            <v>UN</v>
          </cell>
          <cell r="D774">
            <v>80.599999999999994</v>
          </cell>
        </row>
        <row r="775">
          <cell r="A775" t="str">
            <v>ED-15787</v>
          </cell>
          <cell r="B775" t="str">
            <v>CONJUNTO DE DOIS (2) INTERRUPTORES SIMPLES, CORRENTE 10A, TENSÃO 250V, (10A-250V) E DOIS (2) INTERRUPTORES PARALELOS, CORRENTE 10A, TENSÃO 250V, (10A-250V), COM PLACA 4"X4" DE QUATRO (4) POSTOS, INCLUSIVE FORNECIMENTO, INSTALAÇÃO, SUPORTE, MÓDULO E PLACA</v>
          </cell>
          <cell r="C775" t="str">
            <v>UN</v>
          </cell>
          <cell r="D775">
            <v>60.43</v>
          </cell>
        </row>
        <row r="776">
          <cell r="A776" t="str">
            <v>ED-15788</v>
          </cell>
          <cell r="B776" t="str">
            <v>CONJUNTO DE DOIS (2) INTERRUPTORES BIPOLAR SIMPLES, CORRENTE 10A, TENSÃO 250V, (10A-250V) E DOIS (2) INTERRUPTORES PARALELOS, CORRENTE 10A, TENSÃO 250V, (10A-250V), COM PLACA 4"X4" DE QUATRO (4) POSTOS, INCLUSIVE FORNECIMENTO, INSTALAÇÃO, SUPORTE, MÓDULO E PLACA</v>
          </cell>
          <cell r="C776" t="str">
            <v>UN</v>
          </cell>
          <cell r="D776">
            <v>83.95</v>
          </cell>
        </row>
        <row r="777">
          <cell r="A777" t="str">
            <v>ED-15789</v>
          </cell>
          <cell r="B777" t="str">
            <v>CONJUNTO DE DOIS (2) MÓDULOS COM FURO PARA SAÍDA DE FIO Ø 10MM, COM PLACA 4"X4" DE DOIS (2) POSTO, INCLUSIVE FORNECIMENTO, INSTALAÇÃO, SUPORTE, MÓDULO E PLACA</v>
          </cell>
          <cell r="C777" t="str">
            <v>UN</v>
          </cell>
          <cell r="D777">
            <v>15.62</v>
          </cell>
        </row>
        <row r="778">
          <cell r="A778" t="str">
            <v>ED-15790</v>
          </cell>
          <cell r="B778" t="str">
            <v>CONJUNTO DE DUAS (2) TOMADAS PADRÃO, TRÊS (3) POLOS, CORRENTE 10A, TENSÃO 250V, (2P+T/10A-250V), COM PLACA 4"X4" DE DOIS (2) POSTOS, INCLUSIVE FORNECIMENTO, INSTALAÇÃO, SUPORTE, MÓDULO E PLACA</v>
          </cell>
          <cell r="C778" t="str">
            <v>UN</v>
          </cell>
          <cell r="D778">
            <v>37.6</v>
          </cell>
        </row>
        <row r="779">
          <cell r="A779" t="str">
            <v>ED-15791</v>
          </cell>
          <cell r="B779" t="str">
            <v>CONJUNTO DE DUAS (2) TOMADAS PADRÃO, TRÊS (3) POLOS, CORRENTE 20A, TENSÃO 250V, (2P+T/20A-250V), COM PLACA 4"X4" DE DOIS (2) POSTOS, INCLUSIVE FORNECIMENTO, INSTALAÇÃO, SUPORTE, MÓDULO E PLACA</v>
          </cell>
          <cell r="C779" t="str">
            <v>UN</v>
          </cell>
          <cell r="D779">
            <v>39.72</v>
          </cell>
        </row>
        <row r="780">
          <cell r="A780" t="str">
            <v>ED-15792</v>
          </cell>
          <cell r="B780" t="str">
            <v>CONJUNTO DE UMA (1) TOMADA PADRÃO, TRÊS (3) POLOS, CORRENTE 10A, TENSÃO 250V, (2P+T/10A-250V) E UMA (1) TOMADA PADRÃO, TRÊS (3) POLOS, CORRENTE 20A, TENSÃO 250V, (2P+T/20A-250V), COM PLACA 4"X4" DE DOIS (2) POSTOS, INCLUSIVE FORNECIMENTO, INSTALAÇÃO, SUPORTE, MÓDULO E PLACA</v>
          </cell>
          <cell r="C780" t="str">
            <v>UN</v>
          </cell>
          <cell r="D780">
            <v>38.659999999999997</v>
          </cell>
        </row>
        <row r="781">
          <cell r="A781" t="str">
            <v>ED-15793</v>
          </cell>
          <cell r="B781" t="str">
            <v>CONJUNTO DE DUAS (2) TOMADAS PADRÃO VERMELHA, USO ESPECÍFICO, TRÊS (3) POLOS, CORRENTE 20A, TENSÃO 250V, (2P+T/20A-250V), COM PLACA 4"X4" DE DOIS (2) POSTOS, INCLUSIVE FORNECIMENTO, INSTALAÇÃO, SUPORTE, MÓDULO E PLACA</v>
          </cell>
          <cell r="C781" t="str">
            <v>UN</v>
          </cell>
          <cell r="D781">
            <v>40.4</v>
          </cell>
        </row>
        <row r="782">
          <cell r="A782" t="str">
            <v>ED-15794</v>
          </cell>
          <cell r="B782" t="str">
            <v>CONJUNTO DE DUAS (2) TOMADAS DE DADOS (CONECTOR RJ45 CAT.6E), COM PLACA 4"X4" DE DOIS (2) POSTOS, INCLUSIVE FORNECIMENTO, INSTALAÇÃO, SUPORTE, MÓDULO E PLACA</v>
          </cell>
          <cell r="C782" t="str">
            <v>UN</v>
          </cell>
          <cell r="D782">
            <v>64</v>
          </cell>
        </row>
        <row r="783">
          <cell r="A783" t="str">
            <v>ED-15795</v>
          </cell>
          <cell r="B783" t="str">
            <v>CONJUNTO DE DUAS (2) TOMADAS TELEFÔNICAS (CONECTOR RJ11), COM PLACA 4"X4" DE DOIS (2) POSTOS, INCLUSIVE FORNECIMENTO, INSTALAÇÃO, SUPORTE, MÓDULO E PLACA</v>
          </cell>
          <cell r="C783" t="str">
            <v>UN</v>
          </cell>
          <cell r="D783">
            <v>43.38</v>
          </cell>
        </row>
        <row r="784">
          <cell r="A784" t="str">
            <v>ED-15796</v>
          </cell>
          <cell r="B784" t="str">
            <v>CONJUNTO DE UMA (1) TOMADA PADRÃO, TRÊS (3) POLOS, CORRENTE 10A, TENSÃO 250V, (2P+T/10A-250V) E UMA (1) TOMADA USB (CONECTOR USB TIPO A), CORRENTE 1A, TENSÃO 5V, (1A-5V), COM PLACA 4"X4" DE DOIS (2) POSTOS, INCLUSIVE FORNECIMENTO, INSTALAÇÃO, SUPORTE, MÓDULO E PLACA</v>
          </cell>
          <cell r="C784" t="str">
            <v>UN</v>
          </cell>
          <cell r="D784">
            <v>69.849999999999994</v>
          </cell>
        </row>
        <row r="785">
          <cell r="A785" t="str">
            <v>ED-15801</v>
          </cell>
          <cell r="B785" t="str">
            <v>ENCAMISAMENTO DE TUBULÃO COM TUBO DE CONCRETO (MANILHA), DIÂMETRO 90CM, INCLUSIVE TRANSPORTE E FORNECIMENTO</v>
          </cell>
          <cell r="C785" t="str">
            <v>M</v>
          </cell>
          <cell r="D785">
            <v>206.1</v>
          </cell>
        </row>
        <row r="786">
          <cell r="A786" t="str">
            <v>ED-15970</v>
          </cell>
          <cell r="B786" t="str">
            <v>VERGALHÃO DE AÇO COM ROSCA TOTAL PARA PERFILADO, DIÂMETRO 5/16", INCLUSIVE FORNECIMENTO, FIXAÇÃO E INSTALAÇÃO</v>
          </cell>
          <cell r="C786" t="str">
            <v>M</v>
          </cell>
          <cell r="D786">
            <v>18.28</v>
          </cell>
        </row>
        <row r="787">
          <cell r="A787" t="str">
            <v>ED-16341</v>
          </cell>
          <cell r="B787" t="str">
            <v>LIGAÇÃO PROVISÓRIA DE ÁGUA E ESGOTO PARA CONTAINER (ESCRITÓRIO DE OBRA)</v>
          </cell>
          <cell r="C787" t="str">
            <v>UN</v>
          </cell>
          <cell r="D787">
            <v>247.3</v>
          </cell>
        </row>
        <row r="788">
          <cell r="A788" t="str">
            <v>ED-16342</v>
          </cell>
          <cell r="B788" t="str">
            <v>LIGAÇÃO PROVISÓRIA DE ENERGIA ELÉTRICA PARA CONTAINER</v>
          </cell>
          <cell r="C788" t="str">
            <v>UN</v>
          </cell>
          <cell r="D788">
            <v>312.5</v>
          </cell>
        </row>
        <row r="789">
          <cell r="A789" t="str">
            <v>ED-16343</v>
          </cell>
          <cell r="B789" t="str">
            <v>LIGAÇÃO PROVISÓRIA DE ÁGUA E ESGOTO PARA CONTAINER (VESTIÁRIO DE OBRA), EXCLUSIVE CHUVEIRO ELÉTRICO</v>
          </cell>
          <cell r="C789" t="str">
            <v>UN</v>
          </cell>
          <cell r="D789">
            <v>293.02999999999997</v>
          </cell>
        </row>
        <row r="790">
          <cell r="A790" t="str">
            <v>ED-16344</v>
          </cell>
          <cell r="B790" t="str">
            <v>INSTALAÇÃO PROVISÓRIA DE CHUVEIRO ELÉTRICO, TENSÃO 127V/220V, EM CONTAINER (VESTIÁRIO DE OBRA)</v>
          </cell>
          <cell r="C790" t="str">
            <v>UN</v>
          </cell>
          <cell r="D790">
            <v>110.82</v>
          </cell>
        </row>
        <row r="791">
          <cell r="A791" t="str">
            <v>ED-16348</v>
          </cell>
          <cell r="B791" t="str">
            <v>LOCAÇÃO DE CONTAINER COM ISOLAMENTO TÉRMICO, TIPO 1, PARA ESCRITÓRIO DE OBRA, COM MEDIDAS REFERENCIAIS DE (6) METROS COMPRIMENTO, (2,3) METROS LARGURA E (2,5) METROS ALTURA ÚTIL INTERNA, INCLUSIVE AR CONDICIONADO E LIGAÇÕES ELÉTRICAS INTERNAS, EXCLUSIVE MOBILIZAÇÃO/DESMOBILIZAÇÃO E LIGAÇÕES PROVISÓRIAS EXTERNAS</v>
          </cell>
          <cell r="C791" t="str">
            <v>MÊS</v>
          </cell>
          <cell r="D791">
            <v>681.13</v>
          </cell>
        </row>
        <row r="792">
          <cell r="A792" t="str">
            <v>ED-16349</v>
          </cell>
          <cell r="B792" t="str">
            <v>LOCAÇÃO DE CONTAINER COM ISOLAMENTO TÉRMICO, TIPO 2, PARA ESCRITÓRIO DE OBRA COM SANITÁRIO CONTENDO UM (1) VASO SANITÁRIO E UM (1) LAVATÓRIO, COM MEDIDAS REFERENCIAIS DE (6) METROS COMPRIMENTO, (2,3) METROS LARGURA E (2,5) METROS ALTURA ÚTIL INTERNA, INCLUSIVE AR CONDICIONADO E LIGAÇÕES ELÉTRICAS E HIDROSSANITÁRIAS INTERNAS, EXCLUSIVE MOBILIZAÇÃO/DESMOBILIZAÇÃO E LIGAÇÕES PROVISÓRIAS EXTERNAS</v>
          </cell>
          <cell r="C792" t="str">
            <v>MÊS</v>
          </cell>
          <cell r="D792">
            <v>835.41</v>
          </cell>
        </row>
        <row r="793">
          <cell r="A793" t="str">
            <v>ED-16350</v>
          </cell>
          <cell r="B793" t="str">
            <v>LOCAÇÃO DE CONTAINER COM ISOLAMENTO TÉRMICO, TIPO 3, PARA DEPÓSITO/FERRAMENTARIA DE OBRA, COM MEDIDAS REFERENCIAIS DE (6) METROS COMPRIMENTO, (2,3) METROS LARGURA E (2,5) METROS ALTURA ÚTIL INTERNA, INCLUSIVE LIGAÇÕES ELÉTRICAS INTERNAS, EXCLUSIVE MOBILIZAÇÃO/DESMOBILIZAÇÃO E LIGAÇÕES PROVISÓRIAS EXTERNAS</v>
          </cell>
          <cell r="C793" t="str">
            <v>MÊS</v>
          </cell>
          <cell r="D793">
            <v>675.02</v>
          </cell>
        </row>
        <row r="794">
          <cell r="A794" t="str">
            <v>ED-16351</v>
          </cell>
          <cell r="B794" t="str">
            <v>LOCAÇÃO DE CONTAINER COM ISOLAMENTO TÉRMICO, TIPO 4, PARA REFEITÓRIO DE OBRA, COM MEDIDAS REFERENCIAIS DE (6) METROS COMPRIMENTO, (2,3) METROS LARGURA E (2,5) METROS ALTURA ÚTIL INTERNA, INCLUSIVE LIGAÇÕES ELÉTRICAS INTERNAS, EXCLUSIVE MOBILIZAÇÃO/DESMOBILIZAÇÃO E LIGAÇÕES PROVISÓRIAS EXTERNAS</v>
          </cell>
          <cell r="C794" t="str">
            <v>MÊS</v>
          </cell>
          <cell r="D794">
            <v>601.4</v>
          </cell>
        </row>
        <row r="795">
          <cell r="A795" t="str">
            <v>ED-16352</v>
          </cell>
          <cell r="B795" t="str">
            <v>LOCAÇÃO DE CONTAINER COM ISOLAMENTO TÉRMICO, TIPO 5, PARA VESTIÁRIO DE OBRA COM SETE (7) CHUVEIROS E DOIS (2) LAVATÓRIOS, COM MEDIDAS REFERENCIAIS DE (6) METROS COMPRIMENTO, (2,3) METROS LARGURA E (2,5) METROS ALTURA ÚTIL INTERNA, INCLUSIVE LIGAÇÕES ELÉTRICAS E HIDROSSANITÁRIAS INTERNAS, EXCLUSIVE MOBILIZAÇÃO/DESMOBILIZAÇÃO E LIGAÇÕES PROVISÓRIAS EXTERNAS</v>
          </cell>
          <cell r="C795" t="str">
            <v>MÊS</v>
          </cell>
          <cell r="D795">
            <v>810.16</v>
          </cell>
        </row>
        <row r="796">
          <cell r="A796" t="str">
            <v>ED-16353</v>
          </cell>
          <cell r="B796" t="str">
            <v>LOCAÇÃO DE CONTAINER COM ISOLAMENTO TÉRMICO, TIPO 6, PARA VESTIÁRIO DE OBRA COM SETE (7)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v>
          </cell>
          <cell r="C796" t="str">
            <v>MÊS</v>
          </cell>
          <cell r="D796">
            <v>795.14</v>
          </cell>
        </row>
        <row r="797">
          <cell r="A797" t="str">
            <v>ED-16354</v>
          </cell>
          <cell r="B797" t="str">
            <v>LOCAÇÃO DE CONTAINER COM ISOLAMENTO TÉRMICO, TIPO 7, PARA VESTIÁRIO DE OBRA COM QUATRO (4) CHUVEIROS, TRÊS (3)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v>
          </cell>
          <cell r="C797" t="str">
            <v>MÊS</v>
          </cell>
          <cell r="D797">
            <v>788.11</v>
          </cell>
        </row>
        <row r="798">
          <cell r="A798" t="str">
            <v>ED-16355</v>
          </cell>
          <cell r="B798" t="str">
            <v>LOCAÇÃO DE CONTAINER COM ISOLAMENTO TÉRMICO, TIPO 8, PARA VESTIÁRIO DE OBRA COM OITO (8) BANCOS E CINCO (5) ARMÁRIOS, COM MEDIDAS REFERENCIAIS DE (6) METROS COMPRIMENTO, (2,3) METROS LARGURA E (2,5) METROS ALTURA ÚTIL INTERNA, INCLUSIVE LIGAÇÕES ELÉTRICAS INTERNAS, EXCLUSIVE MOBILIZAÇÃO/DESMOBILIZAÇÃO E LIGAÇÕES PROVISÓRIAS EXTERNAS</v>
          </cell>
          <cell r="C798" t="str">
            <v>MÊS</v>
          </cell>
          <cell r="D798">
            <v>614.64</v>
          </cell>
        </row>
        <row r="799">
          <cell r="A799" t="str">
            <v>ED-16356</v>
          </cell>
          <cell r="B799" t="str">
            <v>LIGAÇÕES PROVISÓRIAS PARA CONTAINER TIPO 1 (CORRESPONDENTE AO CÓDIGO ED-16348)</v>
          </cell>
          <cell r="C799" t="str">
            <v>UN</v>
          </cell>
          <cell r="D799">
            <v>312.5</v>
          </cell>
        </row>
        <row r="800">
          <cell r="A800" t="str">
            <v>ED-16357</v>
          </cell>
          <cell r="B800" t="str">
            <v>LIGAÇÕES PROVISÓRIAS PARA CONTAINER TIPO 2 (CORRESPONDENTE AO CÓDIGO ED-16349)</v>
          </cell>
          <cell r="C800" t="str">
            <v>UN</v>
          </cell>
          <cell r="D800">
            <v>559.79999999999995</v>
          </cell>
        </row>
        <row r="801">
          <cell r="A801" t="str">
            <v>ED-16358</v>
          </cell>
          <cell r="B801" t="str">
            <v>LIGAÇÕES PROVISÓRIAS PARA CONTAINER TIPO 3 (CORRESPONDENTE AO CÓDIGO ED-16350)</v>
          </cell>
          <cell r="C801" t="str">
            <v>UN</v>
          </cell>
          <cell r="D801">
            <v>312.5</v>
          </cell>
        </row>
        <row r="802">
          <cell r="A802" t="str">
            <v>ED-16359</v>
          </cell>
          <cell r="B802" t="str">
            <v>LIGAÇÕES PROVISÓRIAS PARA CONTAINER TIPO 4 (CORRESPONDENTE AO CÓDIGO ED-16351)</v>
          </cell>
          <cell r="C802" t="str">
            <v>UN</v>
          </cell>
          <cell r="D802">
            <v>312.5</v>
          </cell>
        </row>
        <row r="803">
          <cell r="A803" t="str">
            <v>ED-16360</v>
          </cell>
          <cell r="B803" t="str">
            <v>LIGAÇÕES PROVISÓRIAS PARA CONTAINER TIPO 5 (CORRESPONDENTE AO CÓDIGO ED-16352)</v>
          </cell>
          <cell r="C803" t="str">
            <v>UN</v>
          </cell>
          <cell r="D803">
            <v>1381.27</v>
          </cell>
        </row>
        <row r="804">
          <cell r="A804" t="str">
            <v>ED-16361</v>
          </cell>
          <cell r="B804" t="str">
            <v>LIGAÇÕES PROVISÓRIAS PARA CONTAINER TIPO 6 (CORRESPONDENTE AO CÓDIGO ED-16353)</v>
          </cell>
          <cell r="C804" t="str">
            <v>UN</v>
          </cell>
          <cell r="D804">
            <v>605.53</v>
          </cell>
        </row>
        <row r="805">
          <cell r="A805" t="str">
            <v>ED-16362</v>
          </cell>
          <cell r="B805" t="str">
            <v>LIGAÇÕES PROVISÓRIAS PARA CONTAINER TIPO 7 (CORRESPONDENTE AO CÓDIGO ED-16354)</v>
          </cell>
          <cell r="C805" t="str">
            <v>UN</v>
          </cell>
          <cell r="D805">
            <v>1048.81</v>
          </cell>
        </row>
        <row r="806">
          <cell r="A806" t="str">
            <v>ED-16363</v>
          </cell>
          <cell r="B806" t="str">
            <v>LIGAÇÕES PROVISÓRIAS PARA CONTAINER TIPO 8 (CORRESPONDENTE AO CÓDIGO ED-16355)</v>
          </cell>
          <cell r="C806" t="str">
            <v>UN</v>
          </cell>
          <cell r="D806">
            <v>312.5</v>
          </cell>
        </row>
        <row r="807">
          <cell r="A807" t="str">
            <v>ED-16634</v>
          </cell>
          <cell r="B807" t="str">
            <v>CAIXA DE LIGAÇÃO/PASSAGEM EM PVC RÍGIDO PARA ELETRODUTO COM SUPORTE PARA LAJOTA, OCTOGONAL COM FUNDO MÓVEL, DIMENSÕES 4"X4", EMBUTIDA EM LAJE PRÉ-MOLDADA - FORNECIMENTO E INSTALAÇÃO</v>
          </cell>
          <cell r="C807" t="str">
            <v>UN</v>
          </cell>
          <cell r="D807">
            <v>12.13</v>
          </cell>
        </row>
        <row r="808">
          <cell r="A808" t="str">
            <v>ED-16659</v>
          </cell>
          <cell r="B808" t="str">
            <v>PINTURA LÁTEX (PVA) EM SUPERFÍCIE DE MADEIRA, DUAS (2) DEMÃOS, EXCLUSIVE SELADOR ACRÍLICO E MASSA ACRÍLICA/CORRIDA (PVA)</v>
          </cell>
          <cell r="C808" t="str">
            <v>M2</v>
          </cell>
          <cell r="D808">
            <v>11</v>
          </cell>
        </row>
        <row r="809">
          <cell r="A809" t="str">
            <v>ED-16660</v>
          </cell>
          <cell r="B809" t="str">
            <v>FORNECIMENTO E COLOCAÇÃO DE PLACA DE OBRA EM CHAPA GALVANIZADA #26, ESP. 0,45 MM, PLOTADA COM ADESIVO VINÍLICO, AFIXADA COM REBITES 4,8X40 MM, EM ESTRUTURA METÁLICA DE METALON 20X20 MM, ESP. 1,25 MM, INCLUSIVE SUPORTE EM EUCALIPTO AUTOCLAVADO PINTADO COM TINTA PVA DUAS (2) DEMÃOS</v>
          </cell>
          <cell r="C809" t="str">
            <v>M2</v>
          </cell>
          <cell r="D809">
            <v>206.42</v>
          </cell>
        </row>
        <row r="810">
          <cell r="A810" t="str">
            <v>ED-17821</v>
          </cell>
          <cell r="B810" t="str">
            <v>APLICAÇÃO DE REJUNTE CIMENTÍCIO COLORIDO INDUSTRIALIZADO PARA REVESTIMENTOS DE PAREDE/PISO COM JUNTAS DE ATÉ 1MM DE ESPESSURA</v>
          </cell>
          <cell r="C810" t="str">
            <v>M2</v>
          </cell>
          <cell r="D810">
            <v>4.24</v>
          </cell>
        </row>
        <row r="811">
          <cell r="A811" t="str">
            <v>ED-17822</v>
          </cell>
          <cell r="B811" t="str">
            <v>APLICAÇÃO DE REJUNTE COM CIMENTO BRANCO PARA REVESTIMENTOS DE PAREDE/PISO COM JUNTAS DE ATÉ 1MM DE ESPESSURA</v>
          </cell>
          <cell r="C811" t="str">
            <v>M2</v>
          </cell>
          <cell r="D811">
            <v>4.82</v>
          </cell>
        </row>
        <row r="812">
          <cell r="A812" t="str">
            <v>ED-17823</v>
          </cell>
          <cell r="B812" t="str">
            <v>APLICAÇÃO DE REJUNTE EPÓXI PARA REVESTIMENTOS DE PAREDE/PISO COM JUNTAS DE ATÉ 1MM DE ESPESSURA</v>
          </cell>
          <cell r="C812" t="str">
            <v>M2</v>
          </cell>
          <cell r="D812">
            <v>7.69</v>
          </cell>
        </row>
        <row r="813">
          <cell r="A813" t="str">
            <v>ED-17824</v>
          </cell>
          <cell r="B813" t="str">
            <v>APLICAÇÃO DE REJUNTE EPÓXI PARA REVESTIMENTOS DE PAREDE/PISO COM JUNTAS DE ATÉ 3MM DE ESPESSURA</v>
          </cell>
          <cell r="C813" t="str">
            <v>M2</v>
          </cell>
          <cell r="D813">
            <v>14</v>
          </cell>
        </row>
        <row r="814">
          <cell r="A814" t="str">
            <v>ED-17859</v>
          </cell>
          <cell r="B814" t="str">
            <v>RASPAGEM EM PISO DE MADEIRA, EXCLUSIVE CALAFETAÇÃO</v>
          </cell>
          <cell r="C814" t="str">
            <v>M2</v>
          </cell>
          <cell r="D814">
            <v>4.5</v>
          </cell>
        </row>
        <row r="815">
          <cell r="A815" t="str">
            <v>ED-17861</v>
          </cell>
          <cell r="B815" t="str">
            <v>APLICAÇÃO DE VERNIZ EM PISO DE MADEIRA, UMA (1) DEMÃO, EXCLUSIVE RASPAGEM</v>
          </cell>
          <cell r="C815" t="str">
            <v>M2</v>
          </cell>
          <cell r="D815">
            <v>11.56</v>
          </cell>
        </row>
        <row r="816">
          <cell r="A816" t="str">
            <v>ED-17862</v>
          </cell>
          <cell r="B816" t="str">
            <v>CALAFETAÇÃO DE PISO DE TACO DE MADEIRA (7CMX14CM), EXCLUSIVE APLICAÇÃO DE VERNIZ/RESINA</v>
          </cell>
          <cell r="C816" t="str">
            <v>M2</v>
          </cell>
          <cell r="D816">
            <v>14.64</v>
          </cell>
        </row>
        <row r="817">
          <cell r="A817" t="str">
            <v>ED-17863</v>
          </cell>
          <cell r="B817" t="str">
            <v>CALAFETAÇÃO DE PISO DE TACÃO DE MADEIRA (10CMX40CM), EXCLUSIVE APLICAÇÃO DE VERNIZ/RESINA</v>
          </cell>
          <cell r="C817" t="str">
            <v>M2</v>
          </cell>
          <cell r="D817">
            <v>13.69</v>
          </cell>
        </row>
        <row r="818">
          <cell r="A818" t="str">
            <v>ED-17864</v>
          </cell>
          <cell r="B818" t="str">
            <v>CALAFETAÇÃO DE PISO DE TÁBUA CORRIDA DE MADEIRA (10CMX100CM), EXCLUSIVE APLICAÇÃO DE VERNIZ/RESINA</v>
          </cell>
          <cell r="C818" t="str">
            <v>M2</v>
          </cell>
          <cell r="D818">
            <v>13.5</v>
          </cell>
        </row>
        <row r="819">
          <cell r="A819" t="str">
            <v>ED-17867</v>
          </cell>
          <cell r="B819" t="str">
            <v>APLICAÇÃO DE VERNIZ, COM ACABAMENTO BRILHANTE, EM PISO DE MADEIRA TIPO TACO, DUAS (2) DEMÃOS, INCLUSIVE RASPAGEM E CALAFETAÇÃO</v>
          </cell>
          <cell r="C819" t="str">
            <v>M2</v>
          </cell>
          <cell r="D819">
            <v>42.26</v>
          </cell>
        </row>
        <row r="820">
          <cell r="A820" t="str">
            <v>ED-17868</v>
          </cell>
          <cell r="B820" t="str">
            <v>APLICAÇÃO DE VERNIZ, COM ACABAMENTO BRILHANTE, EM PISO DE MADEIRA TIPO TACÃO, DUAS (2) DEMÃOS, INCLUSIVE RASPAGEM E CALAFETAÇÃO</v>
          </cell>
          <cell r="C820" t="str">
            <v>M2</v>
          </cell>
          <cell r="D820">
            <v>41.31</v>
          </cell>
        </row>
        <row r="821">
          <cell r="A821" t="str">
            <v>ED-17869</v>
          </cell>
          <cell r="B821" t="str">
            <v>APLICAÇÃO DE VERNIZ, COM ACABAMENTO BRILHANTE, EM PISO DE MADEIRA TIPO TÁBUA CORRIDA, DUAS (2) DEMÃOS, INCLUSIVE RASPAGEM E CALAFETAÇÃO</v>
          </cell>
          <cell r="C821" t="str">
            <v>M2</v>
          </cell>
          <cell r="D821">
            <v>41.12</v>
          </cell>
        </row>
        <row r="822">
          <cell r="A822" t="str">
            <v>ED-17902</v>
          </cell>
          <cell r="B822" t="str">
            <v>PONTO DE SOBREPOR PARA UMA (1) TOMADA TELEFÔNICA (CONECTOR RJ11), COM PLACA 4"X2" DE UM (1) POSTO, COM ELETRODUTO DE AÇO GALVANIZADO, CLASSE LEVE, DN 20MM (3/4"), FIXADO NA ALVENARIA/TETO E FIO TELEFÔNICO (FI) EM COBRE ELETROLÍTICO ESTANHADO DE SEÇÃO MACIÇA, ESP. 0,60MM (2X0,60MM), COM DISTÂNCIA DE ATÉ DEZ (10) METROS DO PONTO DE DERIVAÇÃO, INCLUSIVE FORNECIMENTO, INSTALAÇÃO, CONDULETE EM ALUMÍNIO, CONEXÕES, SUPORTE E FIXAÇÃO DO ELETRODUTO</v>
          </cell>
          <cell r="C822" t="str">
            <v>UN</v>
          </cell>
          <cell r="D822">
            <v>282.32</v>
          </cell>
        </row>
        <row r="823">
          <cell r="A823" t="str">
            <v>ED-17903</v>
          </cell>
          <cell r="B823" t="str">
            <v>PONTO DE SOBREPOR PARA UM (1) INTERRUPTOR SIMPLES (10A-250V),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v>
          </cell>
          <cell r="C823" t="str">
            <v>UN</v>
          </cell>
          <cell r="D823">
            <v>380.1</v>
          </cell>
        </row>
        <row r="824">
          <cell r="A824" t="str">
            <v>ED-17905</v>
          </cell>
          <cell r="B824" t="str">
            <v>PONTO DE EMBUTIR PARA UMA (1) TOMADA PADRÃO, TRÊS (3) POLOS (2P+T/10A-250V), COM PLACA 4"X2" DE UM (1) POSTO, COM ELETRODUTO DE PVC RÍGIDO ROSCÁVEL, DN 20MM (3/4"), EMBUTIDO NO PISO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C824" t="str">
            <v>UN</v>
          </cell>
          <cell r="D824">
            <v>370.04</v>
          </cell>
        </row>
        <row r="825">
          <cell r="A825" t="str">
            <v>ED-17906</v>
          </cell>
          <cell r="B825" t="str">
            <v>PONTO DE SOBREPOR PARA UMA (1) TOMADA PADRÃO, TRÊS (3) POLOS (2P+T/10A-250V),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v>
          </cell>
          <cell r="C825" t="str">
            <v>UN</v>
          </cell>
          <cell r="D825">
            <v>383.77</v>
          </cell>
        </row>
        <row r="826">
          <cell r="A826" t="str">
            <v>ED-17935</v>
          </cell>
          <cell r="B826" t="str">
            <v>SONDAGEM DE ELETRODUTO/DUTOS COM ARAME GALVANIZADO, DIÂMETRO DO FIO 1,24MM, 18 BWG, INCLUSIVE FORNECIMENTO E INSTALAÇÃO</v>
          </cell>
          <cell r="C826" t="str">
            <v>M</v>
          </cell>
          <cell r="D826">
            <v>0.67</v>
          </cell>
        </row>
        <row r="827">
          <cell r="A827" t="str">
            <v>ED-17951</v>
          </cell>
          <cell r="B827" t="str">
            <v>ELETRODUTO FLEXÍVEL CORRUGADO, PVC, ANTI-CHAMA, DN 20MM (1/2"), APLICADO EM ALVENARIA, EXCLUSIVE RASGO</v>
          </cell>
          <cell r="C827" t="str">
            <v>M</v>
          </cell>
          <cell r="D827">
            <v>4.62</v>
          </cell>
        </row>
        <row r="828">
          <cell r="A828" t="str">
            <v>ED-17952</v>
          </cell>
          <cell r="B828" t="str">
            <v>ELETRODUTO FLEXÍVEL CORRUGADO, PVC, ANTI-CHAMA, DN 25MM (3/4"), APLICADO EM ALVENARIA, EXCLUSIVE RASGO</v>
          </cell>
          <cell r="C828" t="str">
            <v>M</v>
          </cell>
          <cell r="D828">
            <v>5.37</v>
          </cell>
        </row>
        <row r="829">
          <cell r="A829" t="str">
            <v>ED-17953</v>
          </cell>
          <cell r="B829" t="str">
            <v>ELETRODUTO FLEXÍVEL CORRUGADO, PVC, ANTI-CHAMA, DN 32MM (1"), APLICADO EM ALVENARIA, EXCLUSIVE RASGO</v>
          </cell>
          <cell r="C829" t="str">
            <v>M</v>
          </cell>
          <cell r="D829">
            <v>7</v>
          </cell>
        </row>
        <row r="830">
          <cell r="A830" t="str">
            <v>ED-17954</v>
          </cell>
          <cell r="B830" t="str">
            <v>CONDULETE DE ALUMÍNIO, TIPO "B", DIÂMETRO DE SAÍDA 3/4" (20MM), EXCLUSIVE MÓDULO E PLACA, INCLUSIVE FIXAÇÃO</v>
          </cell>
          <cell r="C830" t="str">
            <v>UN</v>
          </cell>
          <cell r="D830">
            <v>25.82</v>
          </cell>
        </row>
        <row r="831">
          <cell r="A831" t="str">
            <v>ED-17955</v>
          </cell>
          <cell r="B831" t="str">
            <v>CONDULETE DE ALUMÍNIO, TIPO "B", DIÂMETRO DE SAÍDA 1" (25MM), EXCLUSIVE MÓDULO E PLACA, INCLUSIVE FIXAÇÃO</v>
          </cell>
          <cell r="C831" t="str">
            <v>UN</v>
          </cell>
          <cell r="D831">
            <v>29.7</v>
          </cell>
        </row>
        <row r="832">
          <cell r="A832" t="str">
            <v>ED-17956</v>
          </cell>
          <cell r="B832" t="str">
            <v>CONDULETE DE ALUMÍNIO, TIPO "B", DIÂMETRO DE SAÍDA 1.1/4" (32MM), EXCLUSIVE MÓDULO E PLACA, INCLUSIVE FIXAÇÃO</v>
          </cell>
          <cell r="C832" t="str">
            <v>UN</v>
          </cell>
          <cell r="D832">
            <v>41.03</v>
          </cell>
        </row>
        <row r="833">
          <cell r="A833" t="str">
            <v>ED-17957</v>
          </cell>
          <cell r="B833" t="str">
            <v>CONDULETE DE ALUMÍNIO, TIPO "B", DIÂMETRO DE SAÍDA 1.1/2" (40MM), EXCLUSIVE MÓDULO E PLACA, INCLUSIVE FIXAÇÃO</v>
          </cell>
          <cell r="C833" t="str">
            <v>UN</v>
          </cell>
          <cell r="D833">
            <v>50.93</v>
          </cell>
        </row>
        <row r="834">
          <cell r="A834" t="str">
            <v>ED-17958</v>
          </cell>
          <cell r="B834" t="str">
            <v>CONDULETE DE ALUMÍNIO, TIPO "B", DIÂMETRO DE SAÍDA 2" (50MM), EXCLUSIVE MÓDULO E PLACA, INCLUSIVE FIXAÇÃO</v>
          </cell>
          <cell r="C834" t="str">
            <v>UN</v>
          </cell>
          <cell r="D834">
            <v>66.8</v>
          </cell>
        </row>
        <row r="835">
          <cell r="A835" t="str">
            <v>ED-17959</v>
          </cell>
          <cell r="B835" t="str">
            <v>CONDULETE DE ALUMÍNIO, TIPO "LB", DIÂMETRO DE SAÍDA 3/4" (20MM), EXCLUSIVE MÓDULO E PLACA, INCLUSIVE FIXAÇÃO</v>
          </cell>
          <cell r="C835" t="str">
            <v>UN</v>
          </cell>
          <cell r="D835">
            <v>27.75</v>
          </cell>
        </row>
        <row r="836">
          <cell r="A836" t="str">
            <v>ED-17960</v>
          </cell>
          <cell r="B836" t="str">
            <v>CONDULETE DE ALUMÍNIO, TIPO "LB", DIÂMETRO DE SAÍDA 1" (25MM), EXCLUSIVE MÓDULO E PLACA, INCLUSIVE FIXAÇÃO</v>
          </cell>
          <cell r="C836" t="str">
            <v>UN</v>
          </cell>
          <cell r="D836">
            <v>32.03</v>
          </cell>
        </row>
        <row r="837">
          <cell r="A837" t="str">
            <v>ED-17961</v>
          </cell>
          <cell r="B837" t="str">
            <v>CONDULETE DE ALUMÍNIO, TIPO "LB", DIÂMETRO DE SAÍDA 1.1/4" (32MM), EXCLUSIVE MÓDULO E PLACA, INCLUSIVE FIXAÇÃO</v>
          </cell>
          <cell r="C837" t="str">
            <v>UN</v>
          </cell>
          <cell r="D837">
            <v>45.59</v>
          </cell>
        </row>
        <row r="838">
          <cell r="A838" t="str">
            <v>ED-17962</v>
          </cell>
          <cell r="B838" t="str">
            <v>CONDULETE DE ALUMÍNIO, TIPO "LB", DIÂMETRO DE SAÍDA 1.1/2" (40MM), EXCLUSIVE MÓDULO E PLACA, INCLUSIVE FIXAÇÃO</v>
          </cell>
          <cell r="C838" t="str">
            <v>UN</v>
          </cell>
          <cell r="D838">
            <v>56.38</v>
          </cell>
        </row>
        <row r="839">
          <cell r="A839" t="str">
            <v>ED-17963</v>
          </cell>
          <cell r="B839" t="str">
            <v>CONDULETE DE ALUMÍNIO, TIPO "LB", DIÂMETRO DE SAÍDA 2" (50MM), EXCLUSIVE MÓDULO E PLACA, INCLUSIVE FIXAÇÃO</v>
          </cell>
          <cell r="C839" t="str">
            <v>UN</v>
          </cell>
          <cell r="D839">
            <v>73.8</v>
          </cell>
        </row>
        <row r="840">
          <cell r="A840" t="str">
            <v>ED-17964</v>
          </cell>
          <cell r="B840" t="str">
            <v>CONDULETE DE ALUMÍNIO, TIPO "TB", DIÂMETRO DE SAÍDA 3/4" (20MM), EXCLUSIVE MÓDULO E PLACA, INCLUSIVE FIXAÇÃO</v>
          </cell>
          <cell r="C840" t="str">
            <v>UN</v>
          </cell>
          <cell r="D840">
            <v>29.68</v>
          </cell>
        </row>
        <row r="841">
          <cell r="A841" t="str">
            <v>ED-17965</v>
          </cell>
          <cell r="B841" t="str">
            <v>CONDULETE DE ALUMÍNIO, TIPO "TB", DIÂMETRO DE SAÍDA 1" (25MM), EXCLUSIVE MÓDULO E PLACA, INCLUSIVE FIXAÇÃO</v>
          </cell>
          <cell r="C841" t="str">
            <v>UN</v>
          </cell>
          <cell r="D841">
            <v>34.36</v>
          </cell>
        </row>
        <row r="842">
          <cell r="A842" t="str">
            <v>ED-17966</v>
          </cell>
          <cell r="B842" t="str">
            <v>CONDULETE DE ALUMÍNIO, TIPO "TB", DIÂMETRO DE SAÍDA 1.1/4" (32MM), EXCLUSIVE MÓDULO E PLACA, INCLUSIVE FIXAÇÃO</v>
          </cell>
          <cell r="C842" t="str">
            <v>UN</v>
          </cell>
          <cell r="D842">
            <v>50.15</v>
          </cell>
        </row>
        <row r="843">
          <cell r="A843" t="str">
            <v>ED-17967</v>
          </cell>
          <cell r="B843" t="str">
            <v>CONDULETE DE ALUMÍNIO, TIPO "TB", DIÂMETRO DE SAÍDA 1.1/2" (40MM), EXCLUSIVE MÓDULO E PLACA, INCLUSIVE FIXAÇÃO</v>
          </cell>
          <cell r="C843" t="str">
            <v>UN</v>
          </cell>
          <cell r="D843">
            <v>61.83</v>
          </cell>
        </row>
        <row r="844">
          <cell r="A844" t="str">
            <v>ED-17968</v>
          </cell>
          <cell r="B844" t="str">
            <v>CONDULETE DE ALUMÍNIO, TIPO "TB", DIÂMETRO DE SAÍDA 2" (50MM), EXCLUSIVE MÓDULO E PLACA, INCLUSIVE FIXAÇÃO</v>
          </cell>
          <cell r="C844" t="str">
            <v>UN</v>
          </cell>
          <cell r="D844">
            <v>80.8</v>
          </cell>
        </row>
        <row r="845">
          <cell r="A845" t="str">
            <v>ED-17969</v>
          </cell>
          <cell r="B845" t="str">
            <v>CONDULETE DE ALUMÍNIO, TIPO "T" OU "TB", DIÂMETRO DE SAÍDA 1" (25MM), EXCLUSIVE INSTALAÇÃO, MÓDULO E PLACA (FORNECIMENTO)</v>
          </cell>
          <cell r="C845" t="str">
            <v>UN</v>
          </cell>
          <cell r="D845">
            <v>18.91</v>
          </cell>
        </row>
        <row r="846">
          <cell r="A846" t="str">
            <v>ED-17970</v>
          </cell>
          <cell r="B846" t="str">
            <v>CONDULETE DE ALUMÍNIO, TIPO "T" OU "TB", DIÂMETRO DE SAÍDA 1.1/4" (32MM), EXCLUSIVE INSTALAÇÃO, MÓDULO E PLACA (FORNECIMENTO)</v>
          </cell>
          <cell r="C846" t="str">
            <v>UN</v>
          </cell>
          <cell r="D846">
            <v>34.700000000000003</v>
          </cell>
        </row>
        <row r="847">
          <cell r="A847" t="str">
            <v>ED-17971</v>
          </cell>
          <cell r="B847" t="str">
            <v>CONDULETE DE ALUMÍNIO, TIPO "T" OU "TB", DIÂMETRO DE SAÍDA 1.1/2" (40MM), EXCLUSIVE INSTALAÇÃO, MÓDULO E PLACA (FORNECIMENTO)</v>
          </cell>
          <cell r="C847" t="str">
            <v>UN</v>
          </cell>
          <cell r="D847">
            <v>46.38</v>
          </cell>
        </row>
        <row r="848">
          <cell r="A848" t="str">
            <v>ED-17972</v>
          </cell>
          <cell r="B848" t="str">
            <v>CONDULETE DE ALUMÍNIO, TIPO "T" OU "TB", DIÂMETRO DE SAÍDA 2" (50MM), EXCLUSIVE INSTALAÇÃO, MÓDULO E PLACA (FORNECIMENTO)</v>
          </cell>
          <cell r="C848" t="str">
            <v>UN</v>
          </cell>
          <cell r="D848">
            <v>65.349999999999994</v>
          </cell>
        </row>
        <row r="849">
          <cell r="A849" t="str">
            <v>ED-17973</v>
          </cell>
          <cell r="B849" t="str">
            <v>CONDULETE DE ALUMÍNIO, TIPO "X", DIÂMETRO DE SAÍDA 3/4" (20MM), EXCLUSIVE INSTALAÇÃO, MÓDULO E PLACA (FORNECIMENTO)</v>
          </cell>
          <cell r="C849" t="str">
            <v>UN</v>
          </cell>
          <cell r="D849">
            <v>16.16</v>
          </cell>
        </row>
        <row r="850">
          <cell r="A850" t="str">
            <v>ED-17974</v>
          </cell>
          <cell r="B850" t="str">
            <v>CONDULETE DE ALUMÍNIO, TIPO "X", DIÂMETRO DE SAÍDA 1" (25MM), EXCLUSIVE INSTALAÇÃO, MÓDULO E PLACA (FORNECIMENTO)</v>
          </cell>
          <cell r="C850" t="str">
            <v>UN</v>
          </cell>
          <cell r="D850">
            <v>21.24</v>
          </cell>
        </row>
        <row r="851">
          <cell r="A851" t="str">
            <v>ED-17975</v>
          </cell>
          <cell r="B851" t="str">
            <v>CONDULETE DE ALUMÍNIO, TIPO "X", DIÂMETRO DE SAÍDA 1.1/4" (32MM), EXCLUSIVE INSTALAÇÃO, MÓDULO E PLACA (FORNECIMENTO)</v>
          </cell>
          <cell r="C851" t="str">
            <v>UN</v>
          </cell>
          <cell r="D851">
            <v>39.26</v>
          </cell>
        </row>
        <row r="852">
          <cell r="A852" t="str">
            <v>ED-17976</v>
          </cell>
          <cell r="B852" t="str">
            <v>CONDULETE DE ALUMÍNIO, TIPO "X", DIÂMETRO DE SAÍDA 1.1/2" (40MM), EXCLUSIVE INSTALAÇÃO, MÓDULO E PLACA (FORNECIMENTO)</v>
          </cell>
          <cell r="C852" t="str">
            <v>UN</v>
          </cell>
          <cell r="D852">
            <v>51.83</v>
          </cell>
        </row>
        <row r="853">
          <cell r="A853" t="str">
            <v>ED-17977</v>
          </cell>
          <cell r="B853" t="str">
            <v>CONDULETE DE ALUMÍNIO, TIPO "X", DIÂMETRO DE SAÍDA 2" (50MM), EXCLUSIVE INSTALAÇÃO, MÓDULO E PLACA (FORNECIMENTO)</v>
          </cell>
          <cell r="C853" t="str">
            <v>UN</v>
          </cell>
          <cell r="D853">
            <v>72.349999999999994</v>
          </cell>
        </row>
        <row r="854">
          <cell r="A854" t="str">
            <v>ED-17978</v>
          </cell>
          <cell r="B854" t="str">
            <v>CONJUNTO PARA CONDULETE DE 3/4" (20MM) COM UMA (1) TOMADA PADRÃO, TRÊS (3) POLOS, CORRENTE 20A, TENSÃO 250V, (2P+T/20A-250V) E PLACA DE UM (1) POSTO, INCLUSIVE FORNECIMENTO, INSTALAÇÃO, SUPORTE, MÓDULO E PLACA, EXCLUSIVE CONDULETE</v>
          </cell>
          <cell r="C854" t="str">
            <v>UN</v>
          </cell>
          <cell r="D854">
            <v>35.51</v>
          </cell>
        </row>
        <row r="855">
          <cell r="A855" t="str">
            <v>ED-17979</v>
          </cell>
          <cell r="B855" t="str">
            <v>CONJUNTO PARA CONDULETE DE 3/4" (20MM) COM DUAS (2) TOMADA DE DADOS OU TELEFONIA (CONECTOR RJ45 CAT.6E OU RJ11) E PLACA DE DOIS (2) POSTOS, INCLUSIVE FORNECIMENTO, INSTALAÇÃO, SUPORTE, MÓDULO E PLACA, EXCLUSIVE CONDULETE</v>
          </cell>
          <cell r="C855" t="str">
            <v>UN</v>
          </cell>
          <cell r="D855">
            <v>52.9</v>
          </cell>
        </row>
        <row r="856">
          <cell r="A856" t="str">
            <v>ED-17980</v>
          </cell>
          <cell r="B856" t="str">
            <v>CONJUNTO PARA CONDULETE DE 1" (25MM) COM UM (1) INTERRUPTOR SIMPLES, CORRENTE 10A, TENSÃO 250V, (10A-250V) E PLACA DE UM (1) POSTO, INCLUSIVE FORNECIMENTO, INSTALAÇÃO, SUPORTE, MÓDULO E PLACA, EXCLUSIVE CONDULETE</v>
          </cell>
          <cell r="C856" t="str">
            <v>UN</v>
          </cell>
          <cell r="D856">
            <v>26.86</v>
          </cell>
        </row>
        <row r="857">
          <cell r="A857" t="str">
            <v>ED-17981</v>
          </cell>
          <cell r="B857" t="str">
            <v>CONJUNTO PARA CONDULETE DE 1" (25MM) COM UM (1) INTERRUPTOR PARALELO, CORRENTE 10A, TENSÃO 250V, (10A-250V) E PLACA DE UM (1) POSTO, INCLUSIVE FORNECIMENTO, INSTALAÇÃO, SUPORTE, MÓDULO E PLACA, EXCLUSIVE CONDULETE</v>
          </cell>
          <cell r="C857" t="str">
            <v>UN</v>
          </cell>
          <cell r="D857">
            <v>35.6</v>
          </cell>
        </row>
        <row r="858">
          <cell r="A858" t="str">
            <v>ED-17982</v>
          </cell>
          <cell r="B858" t="str">
            <v>CONJUNTO PARA CONDULETE DE 1" (25MM) COM UMA (1) TOMADA PADRÃO, TRÊS (3) POLOS, CORRENTE 10A, TENSÃO 250V, (2P+T/10A-250V) E PLACA DE UM (1) POSTO, INCLUSIVE FORNECIMENTO, INSTALAÇÃO, SUPORTE, MÓDULO E PLACA, EXCLUSIVE CONDULETE</v>
          </cell>
          <cell r="C858" t="str">
            <v>UN</v>
          </cell>
          <cell r="D858">
            <v>30.51</v>
          </cell>
        </row>
        <row r="859">
          <cell r="A859" t="str">
            <v>ED-17983</v>
          </cell>
          <cell r="B859" t="str">
            <v>CONJUNTO PARA CONDULETE DE 1" (25MM) COM UMA (1) TOMADA DE DADOS OU TELEFONIA (CONECTOR RJ45 CAT.6E OU RJ11) E PLACA DE UM (1) POSTO, INCLUSIVE FORNECIMENTO, INSTALAÇÃO, SUPORTE, MÓDULO E PLACA, EXCLUSIVE CONDULETE</v>
          </cell>
          <cell r="C859" t="str">
            <v>UN</v>
          </cell>
          <cell r="D859">
            <v>34.89</v>
          </cell>
        </row>
        <row r="860">
          <cell r="A860" t="str">
            <v>ED-17984</v>
          </cell>
          <cell r="B860" t="str">
            <v>CONJUNTO PARA CONDULETE DE 1" (25MM) COM UMA (1) TOMADA PADRÃO, TRÊS (3) POLOS, CORRENTE 20A, TENSÃO 250V, (2P+T/20A-250V) E PLACA DE UM (1) POSTO, INCLUSIVE FORNECIMENTO, INSTALAÇÃO, SUPORTE, MÓDULO E PLACA, EXCLUSIVE CONDULETE</v>
          </cell>
          <cell r="C860" t="str">
            <v>UN</v>
          </cell>
          <cell r="D860">
            <v>37.42</v>
          </cell>
        </row>
        <row r="861">
          <cell r="A861" t="str">
            <v>ED-17985</v>
          </cell>
          <cell r="B861" t="str">
            <v>CONJUNTO PARA CONDULETE DE 1" (25MM) COM DUAS (2) TOMADA DE DADOS OU TELEFONIA (CONECTOR RJ45 CAT.6E OU RJ11) E PLACA DE DOIS (2) POSTOS, INCLUSIVE FORNECIMENTO, INSTALAÇÃO, SUPORTE, MÓDULO E PLACA, EXCLUSIVE CONDULETE</v>
          </cell>
          <cell r="C861" t="str">
            <v>UN</v>
          </cell>
          <cell r="D861">
            <v>54.1</v>
          </cell>
        </row>
        <row r="862">
          <cell r="A862" t="str">
            <v>ED-17990</v>
          </cell>
          <cell r="B862" t="str">
            <v>PLACA CEGA PARA CONDULETE, COM DIÂMETRO DE SAÍDA 3/4" (20MM), EXCLUSIVE CONDULETE</v>
          </cell>
          <cell r="C862" t="str">
            <v>UN</v>
          </cell>
          <cell r="D862">
            <v>4.6100000000000003</v>
          </cell>
        </row>
        <row r="863">
          <cell r="A863" t="str">
            <v>ED-17991</v>
          </cell>
          <cell r="B863" t="str">
            <v>PLACA CEGA PARA CONDULETE, COM DIÂMETRO DE SAÍDA 1" (25MM), EXCLUSIVE CONDULETE</v>
          </cell>
          <cell r="C863" t="str">
            <v>UN</v>
          </cell>
          <cell r="D863">
            <v>5.6</v>
          </cell>
        </row>
        <row r="864">
          <cell r="A864" t="str">
            <v>ED-17992</v>
          </cell>
          <cell r="B864" t="str">
            <v>PLACA CEGA PARA CONDULETE, COM DIÂMETRO DE SAÍDA 1.1/4" (32MM), EXCLUSIVE CONDULETE</v>
          </cell>
          <cell r="C864" t="str">
            <v>UN</v>
          </cell>
          <cell r="D864">
            <v>10.07</v>
          </cell>
        </row>
        <row r="865">
          <cell r="A865" t="str">
            <v>ED-17993</v>
          </cell>
          <cell r="B865" t="str">
            <v>PLACA CEGA PARA CONDULETE, COM DIÂMETRO DE SAÍDA 1.1/2" (40MM), EXCLUSIVE CONDULETE</v>
          </cell>
          <cell r="C865" t="str">
            <v>UN</v>
          </cell>
          <cell r="D865">
            <v>11.2</v>
          </cell>
        </row>
        <row r="866">
          <cell r="A866" t="str">
            <v>ED-17994</v>
          </cell>
          <cell r="B866" t="str">
            <v>PLACA CEGA PARA CONDULETE, COM DIÂMETRO DE SAÍDA 2" (50MM), EXCLUSIVE CONDULETE</v>
          </cell>
          <cell r="C866" t="str">
            <v>UN</v>
          </cell>
          <cell r="D866">
            <v>14.58</v>
          </cell>
        </row>
        <row r="867">
          <cell r="A867" t="str">
            <v>ED-18181</v>
          </cell>
          <cell r="B867" t="str">
            <v>PONTO DE EMBUTIR PARA GÁS EM TUBO DE COBRE CLASSE "A" SEM COSTURA SOLDÁVEL, DN 1/2" (15MM), EMBUTIDO NA ALVENARIA COM DISTÂNCIA DE ATÉ CINCO (5) METROS DO RAMAL DE ABASTECIMENTO, INCLUSIVE CONEXÕES E FIXAÇÃO DO TUBO COM ENCHIMENTO DO RASGO NA ALVENARIA/CONCRETO COM ARGAMASSA</v>
          </cell>
          <cell r="C867" t="str">
            <v>UN</v>
          </cell>
          <cell r="D867">
            <v>292.7</v>
          </cell>
        </row>
        <row r="868">
          <cell r="A868" t="str">
            <v>ED-19507</v>
          </cell>
          <cell r="B868" t="str">
            <v>FIXAÇÃO DE ELETROCALHA/LEITO HORIZONTAL COM LARGURA MENOR OU IGUAL A 200 MM EM LAJE, COM SUPORTE EM PERFILADO, INCLUSIVE PERFILADO, VERGALHÃO E ACESSÓRIOS, EXCLUSIVE ELETROCALHA/LEITO</v>
          </cell>
          <cell r="C868" t="str">
            <v>M</v>
          </cell>
          <cell r="D868">
            <v>12.07</v>
          </cell>
        </row>
        <row r="869">
          <cell r="A869" t="str">
            <v>ED-19508</v>
          </cell>
          <cell r="B869" t="str">
            <v>FIXAÇÃO DE ELETROCALHA/LEITO HORIZONTAL COM LARGURA MAIOR QUE 200 MM E MENOR OU IGUAL A 400 MM EM LAJE, COM SUPORTE EM PERFILADO, INCLUSIVE PERFILADO, VERGALHÃO E ACESSÓRIOS, EXCLUSIVE ELETROCALHA/LEITO</v>
          </cell>
          <cell r="C869" t="str">
            <v>M</v>
          </cell>
          <cell r="D869">
            <v>13.78</v>
          </cell>
        </row>
        <row r="870">
          <cell r="A870" t="str">
            <v>ED-19510</v>
          </cell>
          <cell r="B870" t="str">
            <v>ELETROCALHA LISA (100X50)MM EM CHAPA DE AÇO GALVANIZADO #18, COM TRATAMENTO PRÉ-ZINCADO, INCLUSIVE TAMPA DE ENCAIXE, FIXAÇÃO SUPERIOR, CONEXÕES E ACESSÓRIOS</v>
          </cell>
          <cell r="C870" t="str">
            <v>M</v>
          </cell>
          <cell r="D870">
            <v>96.68</v>
          </cell>
        </row>
        <row r="871">
          <cell r="A871" t="str">
            <v>ED-19511</v>
          </cell>
          <cell r="B871" t="str">
            <v>ELETROCALHA LISA (100X100)MM EM CHAPA DE AÇO GALVANIZADO #18, COM TRATAMENTO PRÉ-ZINCADO, INCLUSIVE TAMPA DE ENCAIXE, FIXAÇÃO SUPERIOR, CONEXÕES E ACESSÓRIOS</v>
          </cell>
          <cell r="C871" t="str">
            <v>M</v>
          </cell>
          <cell r="D871">
            <v>121.37</v>
          </cell>
        </row>
        <row r="872">
          <cell r="A872" t="str">
            <v>ED-19512</v>
          </cell>
          <cell r="B872" t="str">
            <v>ELETROCALHA LISA (150X50)MM EM CHAPA DE AÇO GALVANIZADO #18, COM TRATAMENTO PRÉ-ZINCADO, INCLUSIVE TAMPA DE ENCAIXE, FIXAÇÃO SUPERIOR, CONEXÕES E ACESSÓRIOS</v>
          </cell>
          <cell r="C872" t="str">
            <v>M</v>
          </cell>
          <cell r="D872">
            <v>112.02</v>
          </cell>
        </row>
        <row r="873">
          <cell r="A873" t="str">
            <v>ED-19513</v>
          </cell>
          <cell r="B873" t="str">
            <v>ELETROCALHA LISA (150X100)MM EM CHAPA DE AÇO GALVANIZADO #18, COM TRATAMENTO PRÉ-ZINCADO, INCLUSIVE TAMPA DE ENCAIXE, FIXAÇÃO SUPERIOR, CONEXÕES E ACESSÓRIOS</v>
          </cell>
          <cell r="C873" t="str">
            <v>M</v>
          </cell>
          <cell r="D873">
            <v>137.94</v>
          </cell>
        </row>
        <row r="874">
          <cell r="A874" t="str">
            <v>ED-19514</v>
          </cell>
          <cell r="B874" t="str">
            <v>ELETROCALHA LISA (200X50)MM EM CHAPA DE AÇO GALVANIZADO #18, COM TRATAMENTO PRÉ-ZINCADO, INCLUSIVE TAMPA DE ENCAIXE, FIXAÇÃO SUPERIOR, CONEXÕES E ACESSÓRIOS</v>
          </cell>
          <cell r="C874" t="str">
            <v>M</v>
          </cell>
          <cell r="D874">
            <v>129.29</v>
          </cell>
        </row>
        <row r="875">
          <cell r="A875" t="str">
            <v>ED-19515</v>
          </cell>
          <cell r="B875" t="str">
            <v>ELETROCALHA LISA (200X100)MM EM CHAPA DE AÇO GALVANIZADO #18, COM TRATAMENTO PRÉ-ZINCADO, INCLUSIVE TAMPA DE ENCAIXE, FIXAÇÃO SUPERIOR, CONEXÕES E ACESSÓRIOS</v>
          </cell>
          <cell r="C875" t="str">
            <v>M</v>
          </cell>
          <cell r="D875">
            <v>152.68</v>
          </cell>
        </row>
        <row r="876">
          <cell r="A876" t="str">
            <v>ED-19516</v>
          </cell>
          <cell r="B876" t="str">
            <v>ELETROCALHA LISA (300X50)MM EM CHAPA DE AÇO GALVANIZADO #18, COM TRATAMENTO PRÉ-ZINCADO, INCLUSIVE TAMPA DE ENCAIXE, FIXAÇÃO SUPERIOR, CONEXÕES E ACESSÓRIOS</v>
          </cell>
          <cell r="C876" t="str">
            <v>M</v>
          </cell>
          <cell r="D876">
            <v>162.77000000000001</v>
          </cell>
        </row>
        <row r="877">
          <cell r="A877" t="str">
            <v>ED-19517</v>
          </cell>
          <cell r="B877" t="str">
            <v>ELETROCALHA LISA (300X100)MM EM CHAPA DE AÇO GALVANIZADO #18, COM TRATAMENTO PRÉ-ZINCADO, INCLUSIVE TAMPA DE ENCAIXE, FIXAÇÃO SUPERIOR, CONEXÕES E ACESSÓRIOS</v>
          </cell>
          <cell r="C877" t="str">
            <v>M</v>
          </cell>
          <cell r="D877">
            <v>187.83</v>
          </cell>
        </row>
        <row r="878">
          <cell r="A878" t="str">
            <v>ED-19518</v>
          </cell>
          <cell r="B878" t="str">
            <v>ELETROCALHA LISA (400X100)MM EM CHAPA DE AÇO GALVANIZADO #18, COM TRATAMENTO PRÉ-ZINCADO, INCLUSIVE TAMPA DE ENCAIXE, FIXAÇÃO SUPERIOR, CONEXÕES E ACESSÓRIOS</v>
          </cell>
          <cell r="C878" t="str">
            <v>M</v>
          </cell>
          <cell r="D878">
            <v>227.76</v>
          </cell>
        </row>
        <row r="879">
          <cell r="A879" t="str">
            <v>ED-19519</v>
          </cell>
          <cell r="B879" t="str">
            <v>ELETROCALHA PERFURADA (100X50)MM EM CHAPA DE AÇO GALVANIZADO #18, COM TRATAMENTO PRÉ-ZINCADO, INCLUSIVE TAMPA DE ENCAIXE, FIXAÇÃO SUPERIOR, CONEXÕES E ACESSÓRIOS</v>
          </cell>
          <cell r="C879" t="str">
            <v>M</v>
          </cell>
          <cell r="D879">
            <v>95.84</v>
          </cell>
        </row>
        <row r="880">
          <cell r="A880" t="str">
            <v>ED-19520</v>
          </cell>
          <cell r="B880" t="str">
            <v>ELETROCALHA PERFURADA (100X100)MM EM CHAPA DE AÇO GALVANIZADO #18, COM TRATAMENTO PRÉ-ZINCADO, INCLUSIVE TAMPA DE ENCAIXE, FIXAÇÃO SUPERIOR, CONEXÕES E ACESSÓRIOS</v>
          </cell>
          <cell r="C880" t="str">
            <v>M</v>
          </cell>
          <cell r="D880">
            <v>121.37</v>
          </cell>
        </row>
        <row r="881">
          <cell r="A881" t="str">
            <v>ED-19521</v>
          </cell>
          <cell r="B881" t="str">
            <v>ELETROCALHA PERFURADA (150X50)MM EM CHAPA DE AÇO GALVANIZADO #18, COM TRATAMENTO PRÉ-ZINCADO, INCLUSIVE TAMPA DE ENCAIXE, FIXAÇÃO SUPERIOR, CONEXÕES E ACESSÓRIOS</v>
          </cell>
          <cell r="C881" t="str">
            <v>M</v>
          </cell>
          <cell r="D881">
            <v>110.72</v>
          </cell>
        </row>
        <row r="882">
          <cell r="A882" t="str">
            <v>ED-19522</v>
          </cell>
          <cell r="B882" t="str">
            <v>ELETROCALHA PERFURADA (150X100)MM EM CHAPA DE AÇO GALVANIZADO #18, COM TRATAMENTO PRÉ-ZINCADO, INCLUSIVE TAMPA DE ENCAIXE, FIXAÇÃO SUPERIOR, CONEXÕES E ACESSÓRIOS</v>
          </cell>
          <cell r="C882" t="str">
            <v>M</v>
          </cell>
          <cell r="D882">
            <v>136.15</v>
          </cell>
        </row>
        <row r="883">
          <cell r="A883" t="str">
            <v>ED-19523</v>
          </cell>
          <cell r="B883" t="str">
            <v>ELETROCALHA PERFURADA (200X50)MM EM CHAPA DE AÇO GALVANIZADO #18, COM TRATAMENTO PRÉ-ZINCADO, INCLUSIVE TAMPA DE ENCAIXE, FIXAÇÃO SUPERIOR, CONEXÕES E ACESSÓRIOS</v>
          </cell>
          <cell r="C883" t="str">
            <v>M</v>
          </cell>
          <cell r="D883">
            <v>127.13</v>
          </cell>
        </row>
        <row r="884">
          <cell r="A884" t="str">
            <v>ED-19524</v>
          </cell>
          <cell r="B884" t="str">
            <v>ELETROCALHA PERFURADA (200X100)MM EM CHAPA DE AÇO GALVANIZADO #18, COM TRATAMENTO PRÉ-ZINCADO, INCLUSIVE TAMPA DE ENCAIXE, FIXAÇÃO SUPERIOR, CONEXÕES E ACESSÓRIOS</v>
          </cell>
          <cell r="C884" t="str">
            <v>M</v>
          </cell>
          <cell r="D884">
            <v>152.71</v>
          </cell>
        </row>
        <row r="885">
          <cell r="A885" t="str">
            <v>ED-19525</v>
          </cell>
          <cell r="B885" t="str">
            <v>ELETROCALHA PERFURADA (300X50)MM EM CHAPA DE AÇO GALVANIZADO #18, COM TRATAMENTO PRÉ-ZINCADO, INCLUSIVE TAMPA DE ENCAIXE, FIXAÇÃO SUPERIOR, CONEXÕES E ACESSÓRIOS</v>
          </cell>
          <cell r="C885" t="str">
            <v>M</v>
          </cell>
          <cell r="D885">
            <v>162.38999999999999</v>
          </cell>
        </row>
        <row r="886">
          <cell r="A886" t="str">
            <v>ED-19526</v>
          </cell>
          <cell r="B886" t="str">
            <v>ELETROCALHA PERFURADA (300X100)MM EM CHAPA DE AÇO GALVANIZADO #18, COM TRATAMENTO PRÉ-ZINCADO, INCLUSIVE TAMPA DE ENCAIXE, FIXAÇÃO SUPERIOR, CONEXÕES E ACESSÓRIOS</v>
          </cell>
          <cell r="C886" t="str">
            <v>M</v>
          </cell>
          <cell r="D886">
            <v>186.34</v>
          </cell>
        </row>
        <row r="887">
          <cell r="A887" t="str">
            <v>ED-19527</v>
          </cell>
          <cell r="B887" t="str">
            <v>ELETROCALHA PERFURADA (400X100)MM EM CHAPA DE AÇO GALVANIZADO #18, COM TRATAMENTO PRÉ-ZINCADO, INCLUSIVE TAMPA DE ENCAIXE, FIXAÇÃO SUPERIOR, CONEXÕES E ACESSÓRIOS</v>
          </cell>
          <cell r="C887" t="str">
            <v>M</v>
          </cell>
          <cell r="D887">
            <v>228.4</v>
          </cell>
        </row>
        <row r="888">
          <cell r="A888" t="str">
            <v>ED-19583</v>
          </cell>
          <cell r="B888" t="str">
            <v>FIXAÇÃO DE PERFILADO HORIZONTAL, INCLUSIVE SUPORTE, VERGALHÃO E ACESSÓRIOS, EXCLUSIVE PERFILADO</v>
          </cell>
          <cell r="C888" t="str">
            <v>M</v>
          </cell>
          <cell r="D888">
            <v>10.99</v>
          </cell>
        </row>
        <row r="889">
          <cell r="A889" t="str">
            <v>ED-19633</v>
          </cell>
          <cell r="B889" t="str">
            <v>ESCORAMENTO METÁLICO PARA LAJE E VIGA EM CONCRETO ARMADO, TIPO "A", ALTURA DE (200 ATÉ 310)CM, INCLUSIVE DESCARGA, MONTAGEM, DESMONTAGEM E CARGA</v>
          </cell>
          <cell r="C889" t="str">
            <v>M2XMÊS</v>
          </cell>
          <cell r="D889">
            <v>12.51</v>
          </cell>
        </row>
        <row r="890">
          <cell r="A890" t="str">
            <v>ED-19634</v>
          </cell>
          <cell r="B890" t="str">
            <v>ESCORAMENTO METÁLICO PARA LAJE E VIGA EM CONCRETO ARMADO, TIPO "B", ALTURA DE (311 ATÉ 450)CM, INCLUSIVE DESCARGA, MONTAGEM, DESMONTAGEM E CARGA</v>
          </cell>
          <cell r="C890" t="str">
            <v>M2XMÊS</v>
          </cell>
          <cell r="D890">
            <v>10.94</v>
          </cell>
        </row>
        <row r="891">
          <cell r="A891" t="str">
            <v>ED-19635</v>
          </cell>
          <cell r="B891" t="str">
            <v>ESCORAMENTO METÁLICO PARA VIGA EM CONCRETO ARMADO, TIPO "A", ALTURA DE (200 ATÉ 310)CM, EXCLUSIVE DESCARGA, MONTAGEM, DESMONTAGEM E CARGA</v>
          </cell>
          <cell r="C891" t="str">
            <v>M2XMÊS</v>
          </cell>
          <cell r="D891">
            <v>11.45</v>
          </cell>
        </row>
        <row r="892">
          <cell r="A892" t="str">
            <v>ED-19637</v>
          </cell>
          <cell r="B892" t="str">
            <v>CIMBRAMENTO PARA LAJE PRÉ-MOLDADA COM ESCORAMENTO METÁLICO, TIPO "A", ALTURA DE (200 ATÉ 310)CM, INCLUSIVE DESCARGA, MONTAGEM, DESMONTAGEM E CARGA</v>
          </cell>
          <cell r="C892" t="str">
            <v>M2XMÊS</v>
          </cell>
          <cell r="D892">
            <v>15.37</v>
          </cell>
        </row>
        <row r="893">
          <cell r="A893" t="str">
            <v>ED-19638</v>
          </cell>
          <cell r="B893" t="str">
            <v>CIMBRAMENTO PARA LAJE PRÉ-MOLDADA COM ESCORAMENTO METÁLICO, TIPO "B", ALTURA DE (311 ATÉ 450)CM, INCLUSIVE DESCARGA, MONTAGEM, DESMONTAGEM E CARGA</v>
          </cell>
          <cell r="C893" t="str">
            <v>M2XMÊS</v>
          </cell>
          <cell r="D893">
            <v>14.09</v>
          </cell>
        </row>
        <row r="894">
          <cell r="A894" t="str">
            <v>ED-19652</v>
          </cell>
          <cell r="B894" t="str">
            <v>FORMA E DESFORMA PARA LAJE NERVURADA COM CUBETA E ASSOALHO EM COMPENSADO PLASTIFICADO, ESP. 14MM, ALTURA DE (200 ATÉ 310)CM, REAPROVEITAMENTO (10X), INCLUSIVE CIMBRAMENTO</v>
          </cell>
          <cell r="C894" t="str">
            <v>M2XMÊS</v>
          </cell>
          <cell r="D894">
            <v>50.56</v>
          </cell>
        </row>
        <row r="895">
          <cell r="A895" t="str">
            <v>ED-19653</v>
          </cell>
          <cell r="B895" t="str">
            <v>FORMA E DESFORMA PARA LAJE NERVURADA COM CUBETA E ASSOALHO EM COMPENSADO PLASTIFICADO, ESP. 14MM, ALTURA DE (311 ATÉ 450)CM, REAPROVEITAMENTO (10X), INCLUSIVE CIMBRAMENTO</v>
          </cell>
          <cell r="C895" t="str">
            <v>M2XMÊS</v>
          </cell>
          <cell r="D895">
            <v>49.28</v>
          </cell>
        </row>
        <row r="896">
          <cell r="A896" t="str">
            <v>ED-20572</v>
          </cell>
          <cell r="B896" t="str">
            <v>FORNECIMENTO DE ESTRUTURA METÁLICA E ENGRADAMENTO METÁLICO PARA TELHADO EM ARCO DE QUADRA POLIESPORTIVA EM AÇO PATINÁVEL, COBERTURA EM ARCO PADRÃO DA QUADRA ESCOLAR, EXCLUSIVE TELHA, INCLUSIVE PILAR METÁLICO, FABRICAÇÃO, TRANSPORTE E MONTAGEM</v>
          </cell>
          <cell r="C896" t="str">
            <v>M2</v>
          </cell>
          <cell r="D896">
            <v>236.23</v>
          </cell>
        </row>
        <row r="897">
          <cell r="A897" t="str">
            <v>ED-20573</v>
          </cell>
          <cell r="B897" t="str">
            <v>FORNECIMENTO DE ESTRUTURA METÁLICA E ENGRADAMENTO METÁLICO PARA TELHADO EM ARCO DE QUADRA POLIESPORTIVA EM AÇO, COBERTURA EM ARCO PADRÃO DA QUADRA ESCOLAR, EXCLUSIVE TELHA, INCLUSIVE PILAR METÁLICO, FABRICAÇÃO, TRANSPORTE, MONTAGEM, APLICAÇÃO DE FUNDO PREPARADOR ANTICORROSIVO, UMA (1) DEMÃO E PINTURA ESMALTE, DUAS (2) DEMÃOS</v>
          </cell>
          <cell r="C897" t="str">
            <v>M2</v>
          </cell>
          <cell r="D897">
            <v>255.44</v>
          </cell>
        </row>
        <row r="898">
          <cell r="A898" t="str">
            <v>ED-20574</v>
          </cell>
          <cell r="B898" t="str">
            <v>FORNECIMENTO DE ESTRUTURA METÁLICA E ENGRADAMENTO METÁLICO, EM AÇO PATINÁVEL, SOBRE LAJE PARA TELHA CERÂMICA, COBERTURA PADRÃO DO PRÉDIO ESCOLAR, EXCLUSIVE TELHA, INCLUSIVE FABRICAÇÃO, TRANSPORTE E MONTAGEM</v>
          </cell>
          <cell r="C898" t="str">
            <v>M2</v>
          </cell>
          <cell r="D898">
            <v>323.29000000000002</v>
          </cell>
        </row>
        <row r="899">
          <cell r="A899" t="str">
            <v>ED-20575</v>
          </cell>
          <cell r="B899" t="str">
            <v>FORNECIMENTO DE ESTRUTURA METÁLICA E ENGRADAMENTO METÁLICO, EM AÇO, SOBRE LAJE PARA TELHA CERÂMICA, COBERTURA PADRÃO DO PRÉDIO ESCOLAR, EXCLUSIVE TELHA, INCLUSIVE FABRICAÇÃO, TRANSPORTE, MONTAGEM, APLICAÇÃO DE FUNDO PREPARADOR ANTICORROSIVO, UMA (1) DEMÃO E PINTURA ESMALTE, DUAS (2) DEMÃOS</v>
          </cell>
          <cell r="C899" t="str">
            <v>M2</v>
          </cell>
          <cell r="D899">
            <v>338.04</v>
          </cell>
        </row>
        <row r="900">
          <cell r="A900" t="str">
            <v>ED-20576</v>
          </cell>
          <cell r="B900" t="str">
            <v>FORNECIMENTO DE ESTRUTURA METÁLICA E ENGRADAMENTO METÁLICO PARA RAMPA EM AÇO, COBERTURA PADRÃO RAMPA DO PRÉDIO ESCOLAR, EXCLUSIVE TELHA, INCLUSIVE PILAR METÁLICO, FABRICAÇÃO, TRANSPORTE, MONTAGEM, APLICAÇÃO DE FUNDO PREPARADOR ANTICORROSIVO, UMA (1) DEMÃO E PINTURA ESMALTE, DUAS (2) DEMÃOS</v>
          </cell>
          <cell r="C900" t="str">
            <v>M2</v>
          </cell>
          <cell r="D900">
            <v>747.82</v>
          </cell>
        </row>
        <row r="901">
          <cell r="A901" t="str">
            <v>ED-20577</v>
          </cell>
          <cell r="B901" t="str">
            <v>FORNECIMENTO DE ESTRUTURA METÁLICA E ENGRADAMENTO METÁLICO PARA TELHADO DE QUADRA POLIESPORTIVA EM AÇO, COBERTURA PADRÃO DO GINÁSIO POLIESPORTIVO, EXCLUSIVE TELHA, INCLUSIVE PILAR METÁLICO, FABRICAÇÃO, TRANSPORTE, MONTAGEM, APLICAÇÃO DE FUNDO PREPARADOR ANTICORROSIVO, UMA (1) DEMÃO E PINTURA ESMALTE, DUAS (2) DEMÃOS</v>
          </cell>
          <cell r="C901" t="str">
            <v>M2</v>
          </cell>
          <cell r="D901">
            <v>347.51</v>
          </cell>
        </row>
        <row r="902">
          <cell r="A902" t="str">
            <v>ED-20579</v>
          </cell>
          <cell r="B902" t="str">
            <v>ENTRADA DE ENERGIA AÉREA, TIPO B1, PADRÃO CEMIG, CARGA INSTALADA DE ATÉ 10KW, BIFÁSICO, COM SAÍDA SUBTERRÂNEA, INCLUSIVE POSTE, CAIXA PARA MEDIDOR, DISJUNTOR, BARRAMENTO, ATERRAMENTO E ACESSÓRIOS</v>
          </cell>
          <cell r="C902" t="str">
            <v>UN</v>
          </cell>
          <cell r="D902">
            <v>2627.69</v>
          </cell>
        </row>
        <row r="903">
          <cell r="A903" t="str">
            <v>ED-20580</v>
          </cell>
          <cell r="B903" t="str">
            <v>ENTRADA DE ENERGIA AÉREA, TIPO B2, PADRÃO CEMIG, CARGA INSTALADA DE 10,1KW ATÉ 15KW, BIFÁSICO, COM SAÍDA SUBTERRÂNEA, INCLUSIVE POSTE, CAIXA PARA MEDIDOR, DISJUNTOR, BARRAMENTO, ATERRAMENTO E ACESSÓRIOS</v>
          </cell>
          <cell r="C903" t="str">
            <v>UN</v>
          </cell>
          <cell r="D903">
            <v>2723.27</v>
          </cell>
        </row>
        <row r="904">
          <cell r="A904" t="str">
            <v>ED-20581</v>
          </cell>
          <cell r="B904" t="str">
            <v>ENTRADA DE ENERGIA AÉREA, TIPO C1, PADRÃO CEMIG, CARGA INSTALADA DE ATÉ 15KVA, TRIFÁSICO, COM SAÍDA SUBTERRÂNEA, INCLUSIVE POSTE, CAIXA PARA MEDIDOR, DISJUNTOR, BARRAMENTO, ATERRAMENTO E ACESSÓRIOS</v>
          </cell>
          <cell r="C904" t="str">
            <v>UN</v>
          </cell>
          <cell r="D904">
            <v>3066.51</v>
          </cell>
        </row>
        <row r="905">
          <cell r="A905" t="str">
            <v>ED-20582</v>
          </cell>
          <cell r="B905" t="str">
            <v>ENTRADA DE ENERGIA AÉREA, TIPO C2, PADRÃO CEMIG, CARGA INSTALADA DE 15,1KVA ATÉ 23KVA, TRIFÁSICO, COM SAÍDA SUBTERRÂNEA, INCLUSIVE POSTE, CAIXA PARA MEDIDOR, DISJUNTOR, BARRAMENTO, ATERRAMENTO E ACESSÓRIOS</v>
          </cell>
          <cell r="C905" t="str">
            <v>UN</v>
          </cell>
          <cell r="D905">
            <v>3138.9</v>
          </cell>
        </row>
        <row r="906">
          <cell r="A906" t="str">
            <v>ED-20583</v>
          </cell>
          <cell r="B906" t="str">
            <v>ENTRADA DE ENERGIA AÉREA, TIPO C3, PADRÃO CEMIG, CARGA INSTALADA DE 23,1KVA ATÉ 27KVA, TRIFÁSICO, COM SAÍDA SUBTERRÂNEA, INCLUSIVE POSTE, CAIXA PARA MEDIDOR, DISJUNTOR, BARRAMENTO, ATERRAMENTO E ACESSÓRIOS</v>
          </cell>
          <cell r="C906" t="str">
            <v>UN</v>
          </cell>
          <cell r="D906">
            <v>3192.11</v>
          </cell>
        </row>
        <row r="907">
          <cell r="A907" t="str">
            <v>ED-20584</v>
          </cell>
          <cell r="B907" t="str">
            <v>ENTRADA DE ENERGIA AÉREA, TIPO C4, PADRÃO CEMIG, CARGA INSTALADA DE 27,1KVA ATÉ 38KVA, TRIFÁSICO, COM SAÍDA SUBTERRÂNEA, INCLUSIVE POSTE, CAIXA PARA MEDIDOR, DISJUNTOR, BARRAMENTO, ATERRAMENTO E ACESSÓRIOS</v>
          </cell>
          <cell r="C907" t="str">
            <v>UN</v>
          </cell>
          <cell r="D907">
            <v>4179.49</v>
          </cell>
        </row>
        <row r="908">
          <cell r="A908" t="str">
            <v>ED-20585</v>
          </cell>
          <cell r="B908" t="str">
            <v>ENTRADA DE ENERGIA AÉREA, TIPO C5, PADRÃO CEMIG, CARGA INSTALADA DE 38,1KVA ATÉ 47KVA, TRIFÁSICO, COM SAÍDA SUBTERRÂNEA, INCLUSIVE POSTE, CAIXA PARA MEDIDOR, DISJUNTOR, BARRAMENTO, ATERRAMENTO E ACESSÓRIOS</v>
          </cell>
          <cell r="C908" t="str">
            <v>UN</v>
          </cell>
          <cell r="D908">
            <v>4535</v>
          </cell>
        </row>
        <row r="909">
          <cell r="A909" t="str">
            <v>ED-20586</v>
          </cell>
          <cell r="B909" t="str">
            <v>ENTRADA DE ENERGIA AÉREA, TIPO C6, PADRÃO CEMIG, CARGA INSTALADA DE 47,1KVA ATÉ 57KVA, TRIFÁSICO, COM SAÍDA SUBTERRÂNEA, INCLUSIVE POSTE, CAIXA PARA MEDIDOR, DISJUNTOR, BARRAMENTO, ATERRAMENTO E ACESSÓRIOS</v>
          </cell>
          <cell r="C909" t="str">
            <v>UN</v>
          </cell>
          <cell r="D909">
            <v>7127.74</v>
          </cell>
        </row>
        <row r="910">
          <cell r="A910" t="str">
            <v>ED-20587</v>
          </cell>
          <cell r="B910" t="str">
            <v>ENTRADA DE ENERGIA AÉREA, TIPO C7, PADRÃO CEMIG, CARGA INSTALADA DE 57,1KVA ATÉ 66KVA, TRIFÁSICO, COM SAÍDA SUBTERRÂNEA, INCLUSIVE POSTE, CAIXA PARA MEDIDOR, DISJUNTOR, BARRAMENTO, ATERRAMENTO E ACESSÓRIOS</v>
          </cell>
          <cell r="C910" t="str">
            <v>UN</v>
          </cell>
          <cell r="D910">
            <v>7245.72</v>
          </cell>
        </row>
        <row r="911">
          <cell r="A911" t="str">
            <v>ED-20588</v>
          </cell>
          <cell r="B911" t="str">
            <v>ENTRADA DE ENERGIA AÉREA, TIPO C8, PADRÃO CEMIG, CARGA INSTALADA DE 66,1KVA ATÉ 75KVA, TRIFÁSICO, COM SAÍDA SUBTERRÂNEA, INCLUSIVE POSTE, CAIXA PARA MEDIDOR, DISJUNTOR, BARRAMENTO, ATERRAMENTO E ACESSÓRIOS</v>
          </cell>
          <cell r="C911" t="str">
            <v>UN</v>
          </cell>
          <cell r="D911">
            <v>7276.13</v>
          </cell>
        </row>
        <row r="912">
          <cell r="A912" t="str">
            <v>ED-20589</v>
          </cell>
          <cell r="B912" t="str">
            <v>ENTRADA DE ENERGIA AÉREA, TIPO F1, PADRÃO CEMIG, CARGA INSTALADA DE 75,1KVA ATÉ 86KVA, TRIFÁSICO, COM SAÍDA SUBTERRÂNEA, INCLUSIVE POSTE, CAIXA PARA MEDIDOR, DISJUNTOR, BARRAMENTO, ATERRAMENTO E ACESSÓRIOS</v>
          </cell>
          <cell r="C912" t="str">
            <v>UN</v>
          </cell>
          <cell r="D912">
            <v>9442</v>
          </cell>
        </row>
        <row r="913">
          <cell r="A913" t="str">
            <v>ED-20590</v>
          </cell>
          <cell r="B913" t="str">
            <v>ENTRADA DE ENERGIA AÉREA, TIPO F2, PADRÃO CEMIG, CARGA INSTALADA DE 86,1KVA ATÉ 95KVA, TRIFÁSICO, COM SAÍDA SUBTERRÂNEA, INCLUSIVE POSTE, CAIXA PARA MEDIDOR, DISJUNTOR, BARRAMENTO, ATERRAMENTO E ACESSÓRIOS</v>
          </cell>
          <cell r="C913" t="str">
            <v>UN</v>
          </cell>
          <cell r="D913">
            <v>10113.4</v>
          </cell>
        </row>
        <row r="914">
          <cell r="A914" t="str">
            <v>ED-20591</v>
          </cell>
          <cell r="B914" t="str">
            <v>ENTRADA DE ENERGIA SUBTERRÂNEA, TIPO F3, PADRÃO CEMIG, CARGA INSTALADA DE 95,1KVA ATÉ 114KVA, TRIFÁSICO, COM SAÍDA SUBTERRÂNEA, INCLUSIVE POSTE, CAIXA PARA MEDIDOR, DISJUNTOR, BARRAMENTO, ATERRAMENTO E ACESSÓRIOS</v>
          </cell>
          <cell r="C914" t="str">
            <v>UN</v>
          </cell>
          <cell r="D914">
            <v>9579.7000000000007</v>
          </cell>
        </row>
        <row r="915">
          <cell r="A915" t="str">
            <v>ED-20592</v>
          </cell>
          <cell r="B915" t="str">
            <v>ENTRADA DE ENERGIA SUBTERRÂNEA, TIPO F4, PADRÃO CEMIG, CARGA INSTALADA DE 114,1KVA ATÉ 152KVA, TRIFÁSICO, COM SAÍDA SUBTERRÂNEA, INCLUSIVE POSTE, CAIXA PARA MEDIDOR, DISJUNTOR, BARRAMENTO, ATERRAMENTO E ACESSÓRIOS</v>
          </cell>
          <cell r="C915" t="str">
            <v>UN</v>
          </cell>
          <cell r="D915">
            <v>9764.7999999999993</v>
          </cell>
        </row>
        <row r="916">
          <cell r="A916" t="str">
            <v>ED-20593</v>
          </cell>
          <cell r="B916" t="str">
            <v>ENTRADA DE ENERGIA SUBTERRÂNEA, TIPO F5, PADRÃO CEMIG, CARGA INSTALADA DE 152,1KVA ATÉ 171KVA, TRIFÁSICO, COM SAÍDA SUBTERRÂNEA, INCLUSIVE POSTE, CAIXA PARA MEDIDOR, DISJUNTOR, BARRAMENTO, ATERRAMENTO E ACESSÓRIOS</v>
          </cell>
          <cell r="C916" t="str">
            <v>UN</v>
          </cell>
          <cell r="D916">
            <v>10752.42</v>
          </cell>
        </row>
        <row r="917">
          <cell r="A917" t="str">
            <v>ED-20594</v>
          </cell>
          <cell r="B917" t="str">
            <v>ENTRADA DE ENERGIA SUBTERRÂNEA, TIPO F6, PADRÃO CEMIG, CARGA INSTALADA DE 171,1KVA ATÉ 188KVA, TRIFÁSICO, COM SAÍDA SUBTERRÂNEA, INCLUSIVE POSTE, CAIXA PARA MEDIDOR, DISJUNTOR, BARRAMENTO, ATERRAMENTO E ACESSÓRIOS</v>
          </cell>
          <cell r="C917" t="str">
            <v>UN</v>
          </cell>
          <cell r="D917">
            <v>11439.61</v>
          </cell>
        </row>
        <row r="918">
          <cell r="A918" t="str">
            <v>ED-20595</v>
          </cell>
          <cell r="B918" t="str">
            <v>ENTRADA DE ENERGIA SUBTERRÂNEA, TIPO F7, PADRÃO CEMIG, CARGA INSTALADA DE 188,1KVA ATÉ 228KVA, TRIFÁSICO, COM SAÍDA SUBTERRÂNEA, INCLUSIVE POSTE, CAIXA PARA MEDIDOR, DISJUNTOR, BARRAMENTO, ATERRAMENTO E ACESSÓRIOS</v>
          </cell>
          <cell r="C918" t="str">
            <v>UN</v>
          </cell>
          <cell r="D918">
            <v>11910.4</v>
          </cell>
        </row>
        <row r="919">
          <cell r="A919" t="str">
            <v>ED-20596</v>
          </cell>
          <cell r="B919" t="str">
            <v>ENTRADA DE ENERGIA SUBTERRÂNEA, TIPO F8, PADRÃO CEMIG, CARGA INSTALADA DE 228,1KVA ATÉ 266KVA, TRIFÁSICO, COM SAÍDA SUBTERRÂNEA, INCLUSIVE POSTE, CAIXA PARA MEDIDOR, DISJUNTOR, BARRAMENTO, ATERRAMENTO E ACESSÓRIOS</v>
          </cell>
          <cell r="C919" t="str">
            <v>UN</v>
          </cell>
          <cell r="D919">
            <v>12855.43</v>
          </cell>
        </row>
        <row r="920">
          <cell r="A920" t="str">
            <v>ED-20597</v>
          </cell>
          <cell r="B920" t="str">
            <v>ENTRADA DE ENERGIA SUBTERRÂNEA, TIPO F9, PADRÃO CEMIG, CARGA INSTALADA DE 266,1KVA ATÉ 304KVA, TRIFÁSICO, COM SAÍDA SUBTERRÂNEA, INCLUSIVE POSTE, CAIXA PARA MEDIDOR, DISJUNTOR, BARRAMENTO, ATERRAMENTO E ACESSÓRIOS</v>
          </cell>
          <cell r="C920" t="str">
            <v>UN</v>
          </cell>
          <cell r="D920">
            <v>13850.87</v>
          </cell>
        </row>
        <row r="921">
          <cell r="A921" t="str">
            <v>ED-20602</v>
          </cell>
          <cell r="B921" t="str">
            <v>FORNECIMENTO DE ESTRUTURA METÁLICA E ENGRADAMENTO METÁLICO, EM AÇO, SOBRE LAJE PARA TELHA CERÂMICA, COBERTURA PADRÃO DO PRÉDIO ESCOLAR, EXCLUSIVE TELHA, INCLUSIVE FABRICAÇÃO, TRANSPORTE, MONTAGEM E E APLICAÇÃO DE FUNDO PREPARADOR ANTICORROSIVO, UMA (1) DEMÃO</v>
          </cell>
          <cell r="C921" t="str">
            <v>M2</v>
          </cell>
          <cell r="D921">
            <v>325.55</v>
          </cell>
        </row>
        <row r="922">
          <cell r="A922" t="str">
            <v>ED-20603</v>
          </cell>
          <cell r="B922" t="str">
            <v>FORNECIMENTO DE ESTRUTURA METÁLICA E ENGRADAMENTO METÁLICO, EM AÇO, PARA TELHADO, EXCLUSIVE TELHA, INCLUSIVE FABRICAÇÃO, TRANSPORTE, MONTAGEM E APLICAÇÃO DE FUNDO PREPARADOR ANTICORROSIVO EM SUPERFÍCIE METÁLICA, UMA (1) DEMÃO</v>
          </cell>
          <cell r="C922" t="str">
            <v>KG</v>
          </cell>
          <cell r="D922">
            <v>20.69</v>
          </cell>
        </row>
        <row r="923">
          <cell r="A923" t="str">
            <v>ED-20649</v>
          </cell>
          <cell r="B923" t="str">
            <v>CAIXA PARA MEDIÇÃO, TIPO CM-9, DIMENSÕES CONFORME PADRÃO CEMIG, EXCLUSIVE DISJUNTOR, INCLUSIVE INSTALAÇÃO</v>
          </cell>
          <cell r="C923" t="str">
            <v>UN</v>
          </cell>
          <cell r="D923">
            <v>2512.08</v>
          </cell>
        </row>
        <row r="924">
          <cell r="A924" t="str">
            <v>ED-20650</v>
          </cell>
          <cell r="B924" t="str">
            <v>CAIXA PARA MEDIÇÃO, TIPO CM-19, DIMENSÕES CONFORME PADRÃO CEMIG, EXCLUSIVE BARRAMENTO E DISJUNTOR, INCLUSIVE INSTALAÇÃO</v>
          </cell>
          <cell r="C924" t="str">
            <v>UN</v>
          </cell>
          <cell r="D924">
            <v>630.98</v>
          </cell>
        </row>
        <row r="925">
          <cell r="A925" t="str">
            <v>ED-20754</v>
          </cell>
          <cell r="B925" t="str">
            <v>TELA SOLDADA PARA LIGAÇÃO E PREVENÇÃO DE TRINCA EM ALVENARIA/ESTRUTURA, INCLUSIVE PINOS DE FIXAÇÃO, EXCLUSIVE REBOCO</v>
          </cell>
          <cell r="C925" t="str">
            <v>M2</v>
          </cell>
          <cell r="D925">
            <v>29.32</v>
          </cell>
        </row>
        <row r="926">
          <cell r="A926" t="str">
            <v>ED-21612</v>
          </cell>
          <cell r="B926" t="str">
            <v>FECHADURA TIPO EXTERNA, EM PORTA METÁLICA, GRAU DE SEGURANÇA MÉDIO, DISTÂNCIA DE BROCA 20MM, ACABAMENTO COM ESPELHO CROMADO E MAÇANETA MODELO ALAVANCA EM ZAMAC, INCLUSIVE ACESSÓRIOS PARA FIXAÇÃO E DUAS (2) CHAVES</v>
          </cell>
          <cell r="C926" t="str">
            <v>UN</v>
          </cell>
          <cell r="D926">
            <v>85.77</v>
          </cell>
        </row>
        <row r="927">
          <cell r="A927" t="str">
            <v>ED-21631</v>
          </cell>
          <cell r="B927" t="str">
            <v>BANCADA EM GRANITO, COR CINZA ANDORINHA, ESP. 2CM, ACABAMENTO POLIDO, APOIADA EM CONSOLE DE METALON (50X30)MM, EXCLUSIVE RODABANCA/FRONTÃO, TESTEIRA/FAIXA, FURO EM BANCADA, CUBA METÁLICA, VÁLVULA, SIFÃO, TORNEIRA E ENGATE FLEXÍVEL</v>
          </cell>
          <cell r="C927" t="str">
            <v>M2</v>
          </cell>
          <cell r="D927">
            <v>325.73</v>
          </cell>
        </row>
        <row r="928">
          <cell r="A928" t="str">
            <v>ED-21634</v>
          </cell>
          <cell r="B928" t="str">
            <v>TESTEIRA PARA BANCADA EM GRANITO, COR CINZA ANDORINHA, ESP. 2CM, ALTURA DE 3CM, INCLUSIVE POLIMENTO, CORTE/COLAGEM EM MEIA ESQUADARIA E MASSA PLÁSTICA NA COR DA PEDRA</v>
          </cell>
          <cell r="C928" t="str">
            <v>M</v>
          </cell>
          <cell r="D928">
            <v>154.33000000000001</v>
          </cell>
        </row>
        <row r="929">
          <cell r="A929" t="str">
            <v>ED-21635</v>
          </cell>
          <cell r="B929" t="str">
            <v>TESTEIRA PARA BANCADA EM GRANITO, COR CINZA ANDORINHA, ESP. 2CM, ALTURA DE 5CM, INCLUSIVE POLIMENTO, CORTE/COLAGEM EM MEIA ESQUADARIA E MASSA PLÁSTICA NA COR DA PEDRA</v>
          </cell>
          <cell r="C929" t="str">
            <v>M</v>
          </cell>
          <cell r="D929">
            <v>158.69</v>
          </cell>
        </row>
        <row r="930">
          <cell r="A930" t="str">
            <v>ED-21636</v>
          </cell>
          <cell r="B930" t="str">
            <v>TESTEIRA PARA BANCADA EM GRANITO, COR CINZA ANDORINHA, ESP. 2CM, ALTURA DE 10CM, INCLUSIVE POLIMENTO, CORTE/COLAGEM EM MEIA ESQUADRIA E MASSA PLÁSTICA NA COR DA PEDRA</v>
          </cell>
          <cell r="C930" t="str">
            <v>M</v>
          </cell>
          <cell r="D930">
            <v>169.58</v>
          </cell>
        </row>
        <row r="931">
          <cell r="A931" t="str">
            <v>ED-21657</v>
          </cell>
          <cell r="B931" t="str">
            <v>BANCADA EM GRANITO, COR CINZA ANDORINHA, ESP. 2CM, ACABAMENTO POLIDO, APOIADA EM ALVENARIA, EXCLUSIVE ALVENARIA, RODABANCA/FRONTÃO, TESTEIRA/FAIXA, FURO EM BANCADA, CUBA METÁLICA, VÁLVULA, SIFÃO, TORNEIRA E ENGATE FLEXÍVEL</v>
          </cell>
          <cell r="C931" t="str">
            <v>M2</v>
          </cell>
          <cell r="D931">
            <v>301.20999999999998</v>
          </cell>
        </row>
        <row r="932">
          <cell r="A932" t="str">
            <v>ED-21769</v>
          </cell>
          <cell r="B932" t="str">
            <v>ENGENHEIRO CIVIL DE OBRA JÚNIOR COM ENCARGOS COMPLEMENTARES</v>
          </cell>
          <cell r="C932" t="str">
            <v>MÊS</v>
          </cell>
          <cell r="D932">
            <v>15445.17</v>
          </cell>
        </row>
        <row r="933">
          <cell r="A933" t="str">
            <v>ED-21770</v>
          </cell>
          <cell r="B933" t="str">
            <v>ENGENHEIRO CIVIL DE OBRA PLENO COM ENCARGOS COMPLEMENTARES</v>
          </cell>
          <cell r="C933" t="str">
            <v>MÊS</v>
          </cell>
          <cell r="D933">
            <v>17539.759999999998</v>
          </cell>
        </row>
        <row r="934">
          <cell r="A934" t="str">
            <v>ED-21771</v>
          </cell>
          <cell r="B934" t="str">
            <v>ENGENHEIRO CIVIL DE OBRA SÊNIOR COM ENCARGOS COMPLEMENTARES</v>
          </cell>
          <cell r="C934" t="str">
            <v>MÊS</v>
          </cell>
          <cell r="D934">
            <v>23870.080000000002</v>
          </cell>
        </row>
        <row r="935">
          <cell r="A935" t="str">
            <v>ED-21772</v>
          </cell>
          <cell r="B935" t="str">
            <v>ENGENHEIRO ELETRICISTA/MECÂNICO COM ENCARGOS COMPLEMENTARES</v>
          </cell>
          <cell r="C935" t="str">
            <v>MÊS</v>
          </cell>
          <cell r="D935">
            <v>15644.37</v>
          </cell>
        </row>
        <row r="936">
          <cell r="A936" t="str">
            <v>ED-21773</v>
          </cell>
          <cell r="B936" t="str">
            <v>ENGENHEIRO SANITARISTA COM ENCARGOS COMPLEMENTARES</v>
          </cell>
          <cell r="C936" t="str">
            <v>MÊS</v>
          </cell>
          <cell r="D936">
            <v>12092.19</v>
          </cell>
        </row>
        <row r="937">
          <cell r="A937" t="str">
            <v>ED-21774</v>
          </cell>
          <cell r="B937" t="str">
            <v>ALMOXARIFE COM ENCARGOS COMPLEMENTARES</v>
          </cell>
          <cell r="C937" t="str">
            <v>MÊS</v>
          </cell>
          <cell r="D937">
            <v>3360.43</v>
          </cell>
        </row>
        <row r="938">
          <cell r="A938" t="str">
            <v>ED-21775</v>
          </cell>
          <cell r="B938" t="str">
            <v>AUXILIAR DE ALMOXARIFE COM ENCARGOS COMPLEMENTARES</v>
          </cell>
          <cell r="C938" t="str">
            <v>MÊS</v>
          </cell>
          <cell r="D938">
            <v>2608.19</v>
          </cell>
        </row>
        <row r="939">
          <cell r="A939" t="str">
            <v>ED-21776</v>
          </cell>
          <cell r="B939" t="str">
            <v>ENCARREGADO GERAL DE OBRAS COM ENCARGOS COMPLEMENTARES</v>
          </cell>
          <cell r="C939" t="str">
            <v>MÊS</v>
          </cell>
          <cell r="D939">
            <v>5859.84</v>
          </cell>
        </row>
        <row r="940">
          <cell r="A940" t="str">
            <v>ED-21777</v>
          </cell>
          <cell r="B940" t="str">
            <v>TÉCNICO EM SEGURANÇA DO TRABALHO COM ENCARGOS COMPLEMENTARES</v>
          </cell>
          <cell r="C940" t="str">
            <v>MÊS</v>
          </cell>
          <cell r="D940">
            <v>5346.73</v>
          </cell>
        </row>
        <row r="941">
          <cell r="A941" t="str">
            <v>ED-21778</v>
          </cell>
          <cell r="B941" t="str">
            <v>MESTRE DE OBRAS COM ENCARGOS COMPLEMENTARES</v>
          </cell>
          <cell r="C941" t="str">
            <v>MÊS</v>
          </cell>
          <cell r="D941">
            <v>8694.06</v>
          </cell>
        </row>
        <row r="942">
          <cell r="A942" t="str">
            <v>ED-21779</v>
          </cell>
          <cell r="B942" t="str">
            <v>APONTADOR OU APROPRIADOR DE MAO DE OBRA COM ENCARGOS COMPLEMENTARES</v>
          </cell>
          <cell r="C942" t="str">
            <v>MÊS</v>
          </cell>
          <cell r="D942">
            <v>2987.41</v>
          </cell>
        </row>
        <row r="943">
          <cell r="A943" t="str">
            <v>ED-21780</v>
          </cell>
          <cell r="B943" t="str">
            <v>VIGIA NOTURNO COM ENCARGOS COMPLEMENTARES</v>
          </cell>
          <cell r="C943" t="str">
            <v>MÊS</v>
          </cell>
          <cell r="D943">
            <v>3653.76</v>
          </cell>
        </row>
        <row r="944">
          <cell r="A944" t="str">
            <v>ED-22698</v>
          </cell>
          <cell r="B944" t="str">
            <v>ABRIGO EM CHAPA DE AÇO CARBONO DE SOBREPOR, PINTADO DE VERMELHO NAS DIMENSÕES (75X30X25)CM COM UMA PORTA COM VIDRO TRANSPARENTE COM A INSCRIÇÃO "INCÊNDIO", PARA EXTINTOR, FORNECIMENTO E INSTALAÇÃO, EXCLUSIVE EXTINTOR</v>
          </cell>
          <cell r="C944" t="str">
            <v>UN</v>
          </cell>
          <cell r="D944">
            <v>256.37</v>
          </cell>
        </row>
        <row r="945">
          <cell r="A945" t="str">
            <v>ED-22701</v>
          </cell>
          <cell r="B945" t="str">
            <v>ABRIGO EM CHAPA DE AÇO CARBONO DE SOBREPOR, PINTADO DE VERMELHO NAS DIMENSÕES (90X60X17)CM COM UMA PORTA COM VIDRO TRANSPARENTE COM A INSCRIÇÃO "INCÊNDIO", INCLUINDO SUPORTE BASCULANTE PARA MANGUEIRA, MANGUEIRA TIPO 1 COMPRIMENTO 15M, REGISTRO GLOBO E ACESSÓRIOS, FORNECIMENTO E INSTALAÇÃO</v>
          </cell>
          <cell r="C945" t="str">
            <v>UN</v>
          </cell>
          <cell r="D945">
            <v>1005.9</v>
          </cell>
        </row>
        <row r="946">
          <cell r="A946" t="str">
            <v>ED-22707</v>
          </cell>
          <cell r="B946" t="str">
            <v>MANGUEIRA DE FIBRA SINTÉTICA E BORRACHA PARA INCÊNDIO TIPO 2, DN 38MM, COMPRIMENTO 15M, FORNECIMENTO E INSTALAÇÃO</v>
          </cell>
          <cell r="C946" t="str">
            <v>UN</v>
          </cell>
          <cell r="D946">
            <v>440.5</v>
          </cell>
        </row>
        <row r="947">
          <cell r="A947" t="str">
            <v>ED-22714</v>
          </cell>
          <cell r="B947" t="str">
            <v>ABRIGO EM CHAPA DE AÇO CARBONO DE SOBREPOR, PINTADO DE VERMELHO NAS DIMENSÕES (90X60X17)CM COM UMA PORTA COM VIDRO TRANSPARENTE COM A INSCRIÇÃO "INCÊNDIO", INCLUINDO SUPORTE BASCULANTE PARA MANGUEIRA, MANGUEIRA TIPO 2 COMPRIMENTO 15M, REGISTRO GLOBO E ACESSÓRIOS, FORNECIMENTO E INSTALAÇÃO</v>
          </cell>
          <cell r="C947" t="str">
            <v>UN</v>
          </cell>
          <cell r="D947">
            <v>1122.4100000000001</v>
          </cell>
        </row>
        <row r="948">
          <cell r="A948" t="str">
            <v>ED-22765</v>
          </cell>
          <cell r="B948" t="str">
            <v>TORNEIRA METÁLICA HOSPITALAR, ABERTURA ALAVANCA 1/4 DE VOLTA, ACABAMENTO CROMADO, COM AREJADOR, APLICAÇÃO DE PAREDE, FORNECIMENTO E INSTALAÇÃO</v>
          </cell>
          <cell r="C948" t="str">
            <v>UN</v>
          </cell>
          <cell r="D948">
            <v>203.37</v>
          </cell>
        </row>
        <row r="949">
          <cell r="A949" t="str">
            <v>ED-22766</v>
          </cell>
          <cell r="B949" t="str">
            <v>TORNEIRA METÁLICA HOSPITALAR, ABERTURA ALAVANCA 1/4 DE VOLTA, ACABAMENTO CROMADO, COM AREJADOR, APLICAÇÃO DE MESA, INCLUSIVE ENGATE FLEXÍVEL METÁLICO, FORNECIMENTO E INSTALAÇÃO</v>
          </cell>
          <cell r="C949" t="str">
            <v>UN</v>
          </cell>
          <cell r="D949">
            <v>277.27</v>
          </cell>
        </row>
        <row r="950">
          <cell r="A950" t="str">
            <v>ED-22902</v>
          </cell>
          <cell r="B950" t="str">
            <v>TORNEIRA METÁLICA PARA TANQUE, ACABAMENTO CROMADO, COM AREJADOR, FORNECIMENTO E INSTALAÇÃO</v>
          </cell>
          <cell r="C950" t="str">
            <v>UN</v>
          </cell>
          <cell r="D950">
            <v>66.25</v>
          </cell>
        </row>
        <row r="951">
          <cell r="A951" t="str">
            <v>ED-23033</v>
          </cell>
          <cell r="B951" t="str">
            <v>FERRAGENS PARA PORTA METÁLICA, DE ABRIR, COM UMA (1) FOLHAS, INCLUSIVE FECHADURA TIPO EXTERNA COM GRAU DE SEGURANÇA MÉDIO, ACABAMENTO EM ESPELHO CROMADO COM MAÇANETA MODELO ALAVANCA EM ZAMAC E DOBRADIÇA DE FERRO, MEDIDAS (3"X2.1/2"), TIPO PINO SOLTO COM BOLA, ACABAMENTO CROMADO, FORNECIMENTO, ACESSÓRIOS E INSTALAÇÃO, EXCLUSIVE PORTA METÁLICA</v>
          </cell>
          <cell r="C951" t="str">
            <v>UN</v>
          </cell>
          <cell r="D951">
            <v>128.07</v>
          </cell>
        </row>
        <row r="952">
          <cell r="A952" t="str">
            <v>ED-23034</v>
          </cell>
          <cell r="B952" t="str">
            <v>PORTA METÁLICA, TIPO DE ABRIR, COM UMA (1) FOLHA, EM CHAPA GALVANIZADA LAMBRIL, MODELO QUADRADO, INCLUSIVE PINTURA ANTICORROSIVA A BASE DE ÓXIDO DE FERRO (ZARCÃO), UMA (1) DEMÃO, FORNECIMENTO E ASSENTAMENTO, EXCLUSIVE FECHADURA E DOBRADIÇA</v>
          </cell>
          <cell r="C952" t="str">
            <v>M2</v>
          </cell>
          <cell r="D952">
            <v>360.16</v>
          </cell>
        </row>
        <row r="953">
          <cell r="A953" t="str">
            <v>ED-23035</v>
          </cell>
          <cell r="B953" t="str">
            <v>PORTA METÁLICA VENEZIANA, TIPO DE ABRIR, COM UMA (1) FOLHA, EM PERFIL VENEZIANA ENRIJECIDO, INCLUSIVE PINTURA ANTICORROSIVA A BASE DE ÓXIDO DE FERRO (ZARCÃO), UMA (1) DEMÃO, FORNECIMENTO E ASSENTAMENTO, EXCLUSIVE FECHADURA E DOBRADIÇA</v>
          </cell>
          <cell r="C953" t="str">
            <v>M2</v>
          </cell>
          <cell r="D953">
            <v>369.62</v>
          </cell>
        </row>
        <row r="954">
          <cell r="A954" t="str">
            <v>ED-24042</v>
          </cell>
          <cell r="B954" t="str">
            <v>FORNECIMENTO E INSTALAÇÃO DE FITA SUBTERRÂNEA PARA SINALIZAÇÃO DE REDES OU TUBULAÇÕES</v>
          </cell>
          <cell r="C954" t="str">
            <v>M</v>
          </cell>
          <cell r="D954">
            <v>4.1100000000000003</v>
          </cell>
        </row>
        <row r="955">
          <cell r="A955" t="str">
            <v>ED-24056</v>
          </cell>
          <cell r="B955" t="str">
            <v>REMOÇÃO DE PAVIMENTO EM BLOCO DE CONCRETO INTERTRAVADO OU SEXTAVADO, COM REAPROVEITAMENTO DOS BLOCOS INCLUSIVE AFASTAMENTO</v>
          </cell>
          <cell r="C955" t="str">
            <v>M2</v>
          </cell>
          <cell r="D955">
            <v>7.02</v>
          </cell>
        </row>
        <row r="956">
          <cell r="A956" t="str">
            <v>ED-24062</v>
          </cell>
          <cell r="B956" t="str">
            <v>EXECUÇÃO DE PAVIMENTO INTERTRAVADO, ESPESSURA 10CM, FCK 35MPA, INCLUINDO FORNECIMENTO E TRANSPORTE DE TODOS OS MATERIAIS E COLCHÃO DE ASSENTAMENTO COM ESPESSURA 6CM</v>
          </cell>
          <cell r="C956" t="str">
            <v>M2</v>
          </cell>
          <cell r="D956">
            <v>92.2</v>
          </cell>
        </row>
        <row r="957">
          <cell r="A957" t="str">
            <v>ED-24063</v>
          </cell>
          <cell r="B957" t="str">
            <v>EXECUÇÃO DE PAVIMENTO INTERTRAVADO EM BLOCO SEXTAVADO, ESPESSURA 6CM, FCK 35MPA, INCLUINDO FORNECIMENTO E TRANSPORTE DE TODOS OS MATERIAIS E COLCHÃO DE ASSENTAMENTO COM ESPESSURA 6CM</v>
          </cell>
          <cell r="C957" t="str">
            <v>M2</v>
          </cell>
          <cell r="D957">
            <v>67.08</v>
          </cell>
        </row>
        <row r="958">
          <cell r="A958" t="str">
            <v>ED-25243</v>
          </cell>
          <cell r="B958" t="str">
            <v>FORNECIMENTO DE PALMEIRA JERIVÁ COM ALTURA MÉDIA DE 2,00M, EXCLUSIVE PLANTIO</v>
          </cell>
          <cell r="C958" t="str">
            <v>UN</v>
          </cell>
          <cell r="D958">
            <v>170</v>
          </cell>
        </row>
        <row r="959">
          <cell r="A959" t="str">
            <v>ED-25244</v>
          </cell>
          <cell r="B959" t="str">
            <v>FORNECIMENTO DE ÁRVORE IPÊ-ROXO COM ALTURA MÉDIA DE 2,00M, EXCLUSIVE PLANTIO</v>
          </cell>
          <cell r="C959" t="str">
            <v>UN</v>
          </cell>
          <cell r="D959">
            <v>99.45</v>
          </cell>
        </row>
        <row r="960">
          <cell r="A960" t="str">
            <v>ED-25245</v>
          </cell>
          <cell r="B960" t="str">
            <v>FORNECIMENTO DE ÁRVORE IPÊ-AMARELO COM ALTURA MÉDIA DE 2,00M, EXCLUSIVE PLANTIO</v>
          </cell>
          <cell r="C960" t="str">
            <v>UN</v>
          </cell>
          <cell r="D960">
            <v>99.45</v>
          </cell>
        </row>
        <row r="961">
          <cell r="A961" t="str">
            <v>ED-25264</v>
          </cell>
          <cell r="B961" t="str">
            <v>FORNECIMENTO DE ÁRVORE IPÊ-BRANCO COM ALTURA MÉDIA DE 2,00M, EXCLUSIVE PLANTIO</v>
          </cell>
          <cell r="C961" t="str">
            <v>UN</v>
          </cell>
          <cell r="D961">
            <v>99.45</v>
          </cell>
        </row>
        <row r="962">
          <cell r="A962" t="str">
            <v>ED-25268</v>
          </cell>
          <cell r="B962" t="str">
            <v>FORNECIMENTO DE ÁRVORE QUARESMEIRA COM ALTURA MÉDIA DE 2,00M, EXCLUSIVE PLANTIO</v>
          </cell>
          <cell r="C962" t="str">
            <v>UN</v>
          </cell>
          <cell r="D962">
            <v>93.83</v>
          </cell>
        </row>
        <row r="963">
          <cell r="A963" t="str">
            <v>ED-25269</v>
          </cell>
          <cell r="B963" t="str">
            <v>FORNECIMENTO DE ÁRVORE PAINEIRA COM ALTURA MÉDIA DE 2,00M, EXCLUSIVE PLANTIO</v>
          </cell>
          <cell r="C963" t="str">
            <v>UN</v>
          </cell>
          <cell r="D963">
            <v>79.38</v>
          </cell>
        </row>
        <row r="964">
          <cell r="A964" t="str">
            <v>ED-25273</v>
          </cell>
          <cell r="B964" t="str">
            <v>FORNECIMENTO DE ÁRVORE PAU-BRASIL COM ALTURA MÉDIA DE 2,00M, EXCLUSIVE PLANTIO</v>
          </cell>
          <cell r="C964" t="str">
            <v>UN</v>
          </cell>
          <cell r="D964">
            <v>74.400000000000006</v>
          </cell>
        </row>
        <row r="965">
          <cell r="A965" t="str">
            <v>ED-25275</v>
          </cell>
          <cell r="B965" t="str">
            <v>FORNECIMENTO DE ÁRVORE AROEIRA-PIMENTEIRA COM ALTURA MÉDIA DE 2,00M, EXCLUSIVE PLANTIO</v>
          </cell>
          <cell r="C965" t="str">
            <v>UN</v>
          </cell>
          <cell r="D965">
            <v>77.900000000000006</v>
          </cell>
        </row>
        <row r="966">
          <cell r="A966" t="str">
            <v>ED-25277</v>
          </cell>
          <cell r="B966" t="str">
            <v>FORNECIMENTO DE ÁRVORE AROEIRA-SALSA COM ALTURA MÉDIA DE 2,00M, EXCLUSIVE PLANTIO</v>
          </cell>
          <cell r="C966" t="str">
            <v>UN</v>
          </cell>
          <cell r="D966">
            <v>77.900000000000006</v>
          </cell>
        </row>
        <row r="967">
          <cell r="A967" t="str">
            <v>ED-25280</v>
          </cell>
          <cell r="B967" t="str">
            <v>FORNECIMENTO DE ÁRVORE MANACÁ-DA-SERRA COM ALTURA MÉDIA DE 2,00M, EXCLUSIVE PLANTIO</v>
          </cell>
          <cell r="C967" t="str">
            <v>UN</v>
          </cell>
          <cell r="D967">
            <v>93.83</v>
          </cell>
        </row>
        <row r="968">
          <cell r="A968" t="str">
            <v>ED-25441</v>
          </cell>
          <cell r="B968" t="str">
            <v>FORNECIMENTO DE ÁRVORE UNHA-DE-VACA COM ALTURA MÉDIA DE 2,00M, EXCLUSIVE PLANTIO</v>
          </cell>
          <cell r="C968" t="str">
            <v>UN</v>
          </cell>
          <cell r="D968">
            <v>74.900000000000006</v>
          </cell>
        </row>
        <row r="969">
          <cell r="A969" t="str">
            <v>ED-25470</v>
          </cell>
          <cell r="B969" t="str">
            <v>FORNECIMENTO DE ÁRVORE JATOBÁ COM ALTURA MÉDIA DE 2,00M, EXCLUSIVE PLANTIO</v>
          </cell>
          <cell r="C969" t="str">
            <v>UN</v>
          </cell>
          <cell r="D969">
            <v>91.22</v>
          </cell>
        </row>
        <row r="970">
          <cell r="A970" t="str">
            <v>ED-25489</v>
          </cell>
          <cell r="B970" t="str">
            <v>FORNECIMENTO DE ÁRVORE PAU-MULATO COM ALTURA MÉDIA DE 2,00M, EXCLUSIVE PLANTIO</v>
          </cell>
          <cell r="C970" t="str">
            <v>UN</v>
          </cell>
          <cell r="D970">
            <v>79.84</v>
          </cell>
        </row>
        <row r="971">
          <cell r="A971" t="str">
            <v>ED-25493</v>
          </cell>
          <cell r="B971" t="str">
            <v>FORNECIMENTO DE ÁRVORE SAPUCAIA COM ALTURA MÉDIA DE 2,00M, EXCLUSIVE PLANTIO</v>
          </cell>
          <cell r="C971" t="str">
            <v>UN</v>
          </cell>
          <cell r="D971">
            <v>92.45</v>
          </cell>
        </row>
        <row r="972">
          <cell r="A972" t="str">
            <v>ED-25497</v>
          </cell>
          <cell r="B972" t="str">
            <v>FORNECIMENTO DE ÁRVORE OITI COM ALTURA MÉDIA DE 2,00M, EXCLUSIVE PLANTIO</v>
          </cell>
          <cell r="C972" t="str">
            <v>UN</v>
          </cell>
          <cell r="D972">
            <v>71.599999999999994</v>
          </cell>
        </row>
        <row r="973">
          <cell r="A973" t="str">
            <v>ED-2552</v>
          </cell>
          <cell r="B973" t="str">
            <v>LAVATÓRIO DE CANTO DE LOUÇA BRANCA SEM COLUNA, TAMANHO PEQUENO, INCLUSIVE ACESSÓRIOS DE FIXAÇÃO COM PARAFUSO CASTELO, VÁLVULA DE ESCOAMENTO DE METAL COM ACABAMENTO CROMADO, SIFÃO DE METAL TIPO COPO COM ACABAMENTO CROMADO, FORNECIMENTO, INSTALAÇÃO E REJUNTAMENTO, EXCLUSIVE TORNEIRA E ENGATE FLEXÍVEL</v>
          </cell>
          <cell r="C973" t="str">
            <v>UN</v>
          </cell>
          <cell r="D973">
            <v>387.02</v>
          </cell>
        </row>
        <row r="974">
          <cell r="A974" t="str">
            <v>ED-25549</v>
          </cell>
          <cell r="B974" t="str">
            <v>FORNECIMENTO DE FORRAÇÃO DO TIPO GRAMA-AMENDOIM, EXCLUSIVE PLANTIO</v>
          </cell>
          <cell r="C974" t="str">
            <v>M2</v>
          </cell>
          <cell r="D974">
            <v>17.5</v>
          </cell>
        </row>
        <row r="975">
          <cell r="A975" t="str">
            <v>ED-25551</v>
          </cell>
          <cell r="B975" t="str">
            <v>FORNECIMENTO DE FORRAÇÃO DO TIPO ACALYPHA, EXCLUSIVE PLANTIO</v>
          </cell>
          <cell r="C975" t="str">
            <v>M2</v>
          </cell>
          <cell r="D975">
            <v>54.75</v>
          </cell>
        </row>
        <row r="976">
          <cell r="A976" t="str">
            <v>ED-25552</v>
          </cell>
          <cell r="B976" t="str">
            <v>FORNECIMENTO DE FORRAÇÃO DO TIPO WEDELIA, EXCLUSIVE PLANTIO</v>
          </cell>
          <cell r="C976" t="str">
            <v>M2</v>
          </cell>
          <cell r="D976">
            <v>62.5</v>
          </cell>
        </row>
        <row r="977">
          <cell r="A977" t="str">
            <v>ED-25553</v>
          </cell>
          <cell r="B977" t="str">
            <v>FORNECIMENTO DE FORRAÇÃO DO TIPO CLOROFITO, EXCLUSIVE PLANTIO</v>
          </cell>
          <cell r="C977" t="str">
            <v>M2</v>
          </cell>
          <cell r="D977">
            <v>42.5</v>
          </cell>
        </row>
        <row r="978">
          <cell r="A978" t="str">
            <v>ED-26408</v>
          </cell>
          <cell r="B978" t="str">
            <v>PORTA PARA ALAMBRADO, COM UMA (1) FOLHA, DIMENSÃO (90X210)CM, EM TELA DE ARAME GALVANIZADO COM TRAMA LOSANGULAR DE 2" (50,8MM) E FIO BWG12 (2,77MM), EXCLUSIVE PINTURA, INCLUSIVE FIXAÇÃO E FORNECIMENTO EM QUADROS DE TUBOS DE AÇO CARBONO GALVANIZADO DIÂMETRO DE 50MM (2"), BATENTE, DOBRADIÇAS E CADEADO COM LARGURA DE 50MM</v>
          </cell>
          <cell r="C978" t="str">
            <v>UN</v>
          </cell>
          <cell r="D978">
            <v>1127.3699999999999</v>
          </cell>
        </row>
        <row r="979">
          <cell r="A979" t="str">
            <v>ED-26484</v>
          </cell>
          <cell r="B979" t="str">
            <v xml:space="preserve">EXECUÇÃO DE ESTACA TIPO STRAUSS, DIÂMETRO 450MM, EXCLUSIVE ARMAÇÃO, INCLUSIVE CONCRETO ESTRUTURAL, USINADO, COM FCK 20MPA, INCLUSIVE LANÇAMENTO, ADENSAMENTO E ACABAMENTO (FUNDAÇÃO)
</v>
          </cell>
          <cell r="C979" t="str">
            <v>M</v>
          </cell>
          <cell r="D979">
            <v>131.09</v>
          </cell>
        </row>
        <row r="980">
          <cell r="A980" t="str">
            <v>ED-26497</v>
          </cell>
          <cell r="B980" t="str">
            <v>EXECUÇÃO DE ESTACA TIPO HÉLICE CONTÍNUA, DIÂMETRO 300MM, EXCLUSIVE ARMAÇÃO E CONCRETO ESTRUTURAL</v>
          </cell>
          <cell r="C980" t="str">
            <v>M</v>
          </cell>
          <cell r="D980">
            <v>31.42</v>
          </cell>
        </row>
        <row r="981">
          <cell r="A981" t="str">
            <v>ED-26522</v>
          </cell>
          <cell r="B981" t="str">
            <v>EXECUÇÃO DE ESTACA TIPO STRAUSS, DIÂMETRO 250MM, EXCLUSIVE ARMAÇÃO E CONCRETO ESTRUTURAL</v>
          </cell>
          <cell r="C981" t="str">
            <v>M</v>
          </cell>
          <cell r="D981">
            <v>34.67</v>
          </cell>
        </row>
        <row r="982">
          <cell r="A982" t="str">
            <v>ED-26523</v>
          </cell>
          <cell r="B982" t="str">
            <v>EXECUÇÃO DE ESTACA TIPO STRAUSS, DIÂMETRO 320MM, EXCLUSIVE ARMAÇÃO E CONCRETO ESTRUTURAL</v>
          </cell>
          <cell r="C982" t="str">
            <v>M</v>
          </cell>
          <cell r="D982">
            <v>36.700000000000003</v>
          </cell>
        </row>
        <row r="983">
          <cell r="A983" t="str">
            <v>ED-26524</v>
          </cell>
          <cell r="B983" t="str">
            <v>EXECUÇÃO DE ESTACA TIPO STRAUSS, DIÂMETRO 380MM, EXCLUSIVE ARMAÇÃO E CONCRETO ESTRUTURAL</v>
          </cell>
          <cell r="C983" t="str">
            <v>M</v>
          </cell>
          <cell r="D983">
            <v>38.130000000000003</v>
          </cell>
        </row>
        <row r="984">
          <cell r="A984" t="str">
            <v>ED-26525</v>
          </cell>
          <cell r="B984" t="str">
            <v>EXECUÇÃO DE ESTACA TIPO STRAUSS, DIÂMETRO 450MM, EXCLUSIVE ARMAÇÃO E CONCRETO ESTRUTURAL</v>
          </cell>
          <cell r="C984" t="str">
            <v>M</v>
          </cell>
          <cell r="D984">
            <v>40.14</v>
          </cell>
        </row>
        <row r="985">
          <cell r="A985" t="str">
            <v>ED-26989</v>
          </cell>
          <cell r="B985" t="str">
            <v>LUMINÁRIA DE EMERGÊNCIA AUTÔNOMA, TIPO LED POTÊNCIA TOTAL DE 2W, FORNECIMENTO E INSTALAÇÃO</v>
          </cell>
          <cell r="C985" t="str">
            <v>UN</v>
          </cell>
          <cell r="D985">
            <v>26.68</v>
          </cell>
        </row>
        <row r="986">
          <cell r="A986" t="str">
            <v>ED-26993</v>
          </cell>
          <cell r="B986" t="str">
            <v>LUMINÁRIA DE EMERGÊNCIA AUTÔNOMA, TIPO LED COM DOIS FARÓIS, POTÊNCIA TOTAL DE 8W, FORNECIMENTO E INSTALAÇÃO</v>
          </cell>
          <cell r="C986" t="str">
            <v>UN</v>
          </cell>
          <cell r="D986">
            <v>203.89</v>
          </cell>
        </row>
        <row r="987">
          <cell r="A987" t="str">
            <v>ED-27006</v>
          </cell>
          <cell r="B987" t="str">
            <v>CONE PARA SINALIZAÇÃO/ISOLAMENTO DE ÁREAS, ALTURA 75CM, INCLUSIVE FORNECIMENTO E MOVIMENTAÇÃO</v>
          </cell>
          <cell r="C987" t="str">
            <v>UN</v>
          </cell>
          <cell r="D987">
            <v>4.17</v>
          </cell>
        </row>
        <row r="988">
          <cell r="A988" t="str">
            <v>ED-2915</v>
          </cell>
          <cell r="B988" t="str">
            <v>CONDULETE DE ALUMÍNIO, TIPO "C" OU "LB" OU "LL" OU "LR", DIÂMETRO DE SAÍDA 1" (25MM), EXCLUSIVE INSTALAÇÃO, MÓDULO E PLACA (FORNECIMENTO)</v>
          </cell>
          <cell r="C988" t="str">
            <v>UN</v>
          </cell>
          <cell r="D988">
            <v>16.579999999999998</v>
          </cell>
        </row>
        <row r="989">
          <cell r="A989" t="str">
            <v>ED-2922</v>
          </cell>
          <cell r="B989" t="str">
            <v>CONDULETE DE ALUMÍNIO, TIPO "B" OU "E", DIÂMETRO DE SAÍDA 1.1/2" (40MM), EXCLUSIVE INSTALAÇÃO, MÓDULO E PLACA (FORNECIMENTO)</v>
          </cell>
          <cell r="C989" t="str">
            <v>UN</v>
          </cell>
          <cell r="D989">
            <v>35.479999999999997</v>
          </cell>
        </row>
        <row r="990">
          <cell r="A990" t="str">
            <v>ED-2923</v>
          </cell>
          <cell r="B990" t="str">
            <v>CONDULETE DE ALUMÍNIO, TIPO "C" OU "LB" OU "LL" OU "LR", DIÂMETRO DE SAÍDA 3/4" (20MM), EXCLUSIVE INSTALAÇÃO, MÓDULO E PLACA (FORNECIMENTO)</v>
          </cell>
          <cell r="C990" t="str">
            <v>UN</v>
          </cell>
          <cell r="D990">
            <v>12.3</v>
          </cell>
        </row>
        <row r="991">
          <cell r="A991" t="str">
            <v>ED-2924</v>
          </cell>
          <cell r="B991" t="str">
            <v>CONDULETE DE ALUMÍNIO, TIPO "B" OU "E", DIÂMETRO DE SAÍDA 2" (50MM), EXCLUSIVE INSTALAÇÃO, MÓDULO E PLACA (FORNECIMENTO)</v>
          </cell>
          <cell r="C991" t="str">
            <v>UN</v>
          </cell>
          <cell r="D991">
            <v>51.35</v>
          </cell>
        </row>
        <row r="992">
          <cell r="A992" t="str">
            <v>ED-2925</v>
          </cell>
          <cell r="B992" t="str">
            <v>CONDULETE DE ALUMÍNIO, TIPO "C" OU "LB" OU "LL" OU "LR", DIÂMETRO DE SAÍDA 1.1/4" (32MM), EXCLUSIVE INSTALAÇÃO, MÓDULO E PLACA (FORNECIMENTO)</v>
          </cell>
          <cell r="C992" t="str">
            <v>UN</v>
          </cell>
          <cell r="D992">
            <v>30.14</v>
          </cell>
        </row>
        <row r="993">
          <cell r="A993" t="str">
            <v>ED-2926</v>
          </cell>
          <cell r="B993" t="str">
            <v>CONDULETE DE ALUMÍNIO, TIPO "B" OU "E", DIÂMETRO DE SAÍDA 1.1/4" (32MM), EXCLUSIVE INSTALAÇÃO, MÓDULO E PLACA (FORNECIMENTO)</v>
          </cell>
          <cell r="C993" t="str">
            <v>UN</v>
          </cell>
          <cell r="D993">
            <v>25.58</v>
          </cell>
        </row>
        <row r="994">
          <cell r="A994" t="str">
            <v>ED-2930</v>
          </cell>
          <cell r="B994" t="str">
            <v>CONDULETE DE ALUMÍNIO, TIPO "B" OU "E", DIÂMETRO DE SAÍDA 3/4" (20MM), EXCLUSIVE INSTALAÇÃO, MÓDULO E PLACA (FORNECIMENTO)</v>
          </cell>
          <cell r="C994" t="str">
            <v>UN</v>
          </cell>
          <cell r="D994">
            <v>10.37</v>
          </cell>
        </row>
        <row r="995">
          <cell r="A995" t="str">
            <v>ED-3021</v>
          </cell>
          <cell r="B995" t="str">
            <v>CONDULETE DE ALUMÍNIO, TIPO "B" OU "E", DIÂMETRO DE SAÍDA 1" (25MM), EXCLUSIVE INSTALAÇÃO, MÓDULO E PLACA (FORNECIMENTO)</v>
          </cell>
          <cell r="C995" t="str">
            <v>UN</v>
          </cell>
          <cell r="D995">
            <v>14.25</v>
          </cell>
        </row>
        <row r="996">
          <cell r="A996" t="str">
            <v>ELE-ATE-005</v>
          </cell>
          <cell r="B996" t="str">
            <v>ATERRAMENTO COM HASTES COPPERWELD, DIÂMETRO DE  5/8", COMPRIMENTO DE 240CM, EXCLUSIVE CABO E CAIXA PARA ATERRAMENTO, INCLUSIVE GRAMPO PARA HASTE E INSTALAÇÃO</v>
          </cell>
          <cell r="C996" t="str">
            <v>UN</v>
          </cell>
          <cell r="D996">
            <v>318.75</v>
          </cell>
        </row>
        <row r="997">
          <cell r="A997" t="str">
            <v>ELE-ATE-010</v>
          </cell>
          <cell r="B997" t="str">
            <v>TERMINAL PARA ATERRAMENTO E CONEXÃO DE QUADRO/PAINEL ELÉTRICO, TIPO PARAFUSO FENDIDO DE APERTO, EM LATÃO ESTANHADO, DIÂMETRO DERIVAÇÃO 2,5MM2-25MM2, INCLUSIVE INSTALAÇÃO</v>
          </cell>
          <cell r="C997" t="str">
            <v>UN</v>
          </cell>
          <cell r="D997">
            <v>9.5299999999999994</v>
          </cell>
        </row>
        <row r="998">
          <cell r="A998" t="str">
            <v>ELE-ATE-015</v>
          </cell>
          <cell r="B998" t="str">
            <v>CAIXA PRÉ MOLDADA PARA ATERRAMENTO COM TAMPA DE CONCRETO 25 x 25 x 50 CM, INCLUSIVE ESCAVAÇÃO E BOTA FORA</v>
          </cell>
          <cell r="C998" t="str">
            <v>U</v>
          </cell>
          <cell r="D998">
            <v>104.21</v>
          </cell>
        </row>
        <row r="999">
          <cell r="A999" t="str">
            <v>ELE-CAB-155</v>
          </cell>
          <cell r="B999" t="str">
            <v>CABO TELEFÔNICO CI 50.10</v>
          </cell>
          <cell r="C999" t="str">
            <v>M</v>
          </cell>
          <cell r="D999">
            <v>12.39</v>
          </cell>
        </row>
        <row r="1000">
          <cell r="A1000" t="str">
            <v>ELE-CAB-160</v>
          </cell>
          <cell r="B1000" t="str">
            <v>CABO TELEFÔNICO CI 50.20</v>
          </cell>
          <cell r="C1000" t="str">
            <v>M</v>
          </cell>
          <cell r="D1000">
            <v>25.03</v>
          </cell>
        </row>
        <row r="1001">
          <cell r="A1001" t="str">
            <v>ELE-CAB-165</v>
          </cell>
          <cell r="B1001" t="str">
            <v>CABO TELEFÔNICO CI 50.30</v>
          </cell>
          <cell r="C1001" t="str">
            <v>M</v>
          </cell>
          <cell r="D1001">
            <v>30.21</v>
          </cell>
        </row>
        <row r="1002">
          <cell r="A1002" t="str">
            <v>ELE-CAB-170</v>
          </cell>
          <cell r="B1002" t="str">
            <v>CABO TELEFÔNICO CI 50.50</v>
          </cell>
          <cell r="C1002" t="str">
            <v>M</v>
          </cell>
          <cell r="D1002">
            <v>43.96</v>
          </cell>
        </row>
        <row r="1003">
          <cell r="A1003" t="str">
            <v>ELE-CAB-175</v>
          </cell>
          <cell r="B1003" t="str">
            <v>CABO TELEFÔNICO CI 50.100</v>
          </cell>
          <cell r="C1003" t="str">
            <v>M</v>
          </cell>
          <cell r="D1003">
            <v>86.09</v>
          </cell>
        </row>
        <row r="1004">
          <cell r="A1004" t="str">
            <v>ELE-CAB-180</v>
          </cell>
          <cell r="B1004" t="str">
            <v>CABO TELEFÔNICO CCE-APL-50.2</v>
          </cell>
          <cell r="C1004" t="str">
            <v>M</v>
          </cell>
          <cell r="D1004">
            <v>20.27</v>
          </cell>
        </row>
        <row r="1005">
          <cell r="A1005" t="str">
            <v>ELE-CAB-185</v>
          </cell>
          <cell r="B1005" t="str">
            <v>CABO TELEFÔNICO CCE-APL-50.3</v>
          </cell>
          <cell r="C1005" t="str">
            <v>M</v>
          </cell>
          <cell r="D1005">
            <v>20.96</v>
          </cell>
        </row>
        <row r="1006">
          <cell r="A1006" t="str">
            <v>ELE-CAB-190</v>
          </cell>
          <cell r="B1006" t="str">
            <v>CABO TELEFÔNICO CCE-APL-50.4</v>
          </cell>
          <cell r="C1006" t="str">
            <v>M</v>
          </cell>
          <cell r="D1006">
            <v>21.19</v>
          </cell>
        </row>
        <row r="1007">
          <cell r="A1007" t="str">
            <v>ELE-CAB-195</v>
          </cell>
          <cell r="B1007" t="str">
            <v>CABO TELEFÔNICO CCE-APL-50.5</v>
          </cell>
          <cell r="C1007" t="str">
            <v>M</v>
          </cell>
          <cell r="D1007">
            <v>20.9</v>
          </cell>
        </row>
        <row r="1008">
          <cell r="A1008" t="str">
            <v>ELE-CAB-200</v>
          </cell>
          <cell r="B1008" t="str">
            <v>CABO TELEFÔNICO CCE-APL-50.6</v>
          </cell>
          <cell r="C1008" t="str">
            <v>M</v>
          </cell>
          <cell r="D1008">
            <v>21.69</v>
          </cell>
        </row>
        <row r="1009">
          <cell r="A1009" t="str">
            <v>ELE-CAB-205</v>
          </cell>
          <cell r="B1009" t="str">
            <v>CABO TELEFÔNICO CTP-APL-5N 50.10</v>
          </cell>
          <cell r="C1009" t="str">
            <v>M</v>
          </cell>
          <cell r="D1009">
            <v>45.14</v>
          </cell>
        </row>
        <row r="1010">
          <cell r="A1010" t="str">
            <v>ELE-CAB-210</v>
          </cell>
          <cell r="B1010" t="str">
            <v>CABO TELEFÔNICO CTP-APL-5N 50.20</v>
          </cell>
          <cell r="C1010" t="str">
            <v>M</v>
          </cell>
          <cell r="D1010">
            <v>53.98</v>
          </cell>
        </row>
        <row r="1011">
          <cell r="A1011" t="str">
            <v>ELE-CAB-215</v>
          </cell>
          <cell r="B1011" t="str">
            <v>CABO TELEFÔNICO CTP-APL-5N 50.30</v>
          </cell>
          <cell r="C1011" t="str">
            <v>M</v>
          </cell>
          <cell r="D1011">
            <v>61.2</v>
          </cell>
        </row>
        <row r="1012">
          <cell r="A1012" t="str">
            <v>ELE-CAB-220</v>
          </cell>
          <cell r="B1012" t="str">
            <v>CABO TELEFÔNICO CTP-APL-5N 50.50</v>
          </cell>
          <cell r="C1012" t="str">
            <v>M</v>
          </cell>
          <cell r="D1012">
            <v>63.82</v>
          </cell>
        </row>
        <row r="1013">
          <cell r="A1013" t="str">
            <v>ELE-CAB-225</v>
          </cell>
          <cell r="B1013" t="str">
            <v>CABO TELEFÔNICO CTP-APL-5N 50.100</v>
          </cell>
          <cell r="C1013" t="str">
            <v>M</v>
          </cell>
          <cell r="D1013">
            <v>129.86000000000001</v>
          </cell>
        </row>
        <row r="1014">
          <cell r="A1014" t="str">
            <v>ELE-CAB-230</v>
          </cell>
          <cell r="B1014" t="str">
            <v>CABO DE COBRE FLEXÍVEL, CLASSE 5, ISOLAMENTO TIPO LSHF/ATOX, NÃO HALOGENADO, ANTICHAMA, TERMOPLÁSTICO, UNIPOLAR, SEÇÃO 1,5 MM2, 70°C, 450/750V</v>
          </cell>
          <cell r="C1014" t="str">
            <v>M</v>
          </cell>
          <cell r="D1014">
            <v>2.72</v>
          </cell>
        </row>
        <row r="1015">
          <cell r="A1015" t="str">
            <v>ELE-CAB-235</v>
          </cell>
          <cell r="B1015" t="str">
            <v>CABO DE COBRE FLEXÍVEL, CLASSE 5, ISOLAMENTO TIPO LSHF/ATOX, NÃO HALOGENADO, ANTICHAMA, TERMOPLÁSTICO, UNIPOLAR, SEÇÃO 2,5 MM2, 70°C, 450/750V</v>
          </cell>
          <cell r="C1015" t="str">
            <v>M</v>
          </cell>
          <cell r="D1015">
            <v>4.3899999999999997</v>
          </cell>
        </row>
        <row r="1016">
          <cell r="A1016" t="str">
            <v>ELE-CAB-240</v>
          </cell>
          <cell r="B1016" t="str">
            <v>CABO DE COBRE FLEXÍVEL, CLASSE 5, ISOLAMENTO TIPO LSHF/ATOX, NÃO HALOGENADO, ANTICHAMA, TERMOPLÁSTICO, UNIPOLAR, SEÇÃO 4 MM2, 70°C, 450/750V</v>
          </cell>
          <cell r="C1016" t="str">
            <v>M</v>
          </cell>
          <cell r="D1016">
            <v>6.15</v>
          </cell>
        </row>
        <row r="1017">
          <cell r="A1017" t="str">
            <v>ELE-CAB-245</v>
          </cell>
          <cell r="B1017" t="str">
            <v>CABO DE COBRE FLEXÍVEL, CLASSE 5, ISOLAMENTO TIPO LSHF/ATOX, NÃO HALOGENADO, ANTICHAMA, TERMOPLÁSTICO, UNIPOLAR, SEÇÃO 6 MM2, 70°C, 450/750V</v>
          </cell>
          <cell r="C1017" t="str">
            <v>M</v>
          </cell>
          <cell r="D1017">
            <v>8.77</v>
          </cell>
        </row>
        <row r="1018">
          <cell r="A1018" t="str">
            <v>ELE-CAB-250</v>
          </cell>
          <cell r="B1018" t="str">
            <v>CABO DE COBRE FLEXÍVEL, CLASSE 5, ISOLAMENTO TIPO LSHF/ATOX, NÃO HALOGENADO, ANTICHAMA, TERMOPLÁSTICO, UNIPOLAR, SEÇÃO 10 MM2, 70°C, 450/750V</v>
          </cell>
          <cell r="C1018" t="str">
            <v>M</v>
          </cell>
          <cell r="D1018">
            <v>13.45</v>
          </cell>
        </row>
        <row r="1019">
          <cell r="A1019" t="str">
            <v>ELE-CAB-255</v>
          </cell>
          <cell r="B1019" t="str">
            <v>CABO DE COBRE FLEXÍVEL, CLASSE 5, ISOLAMENTO TIPO LSHF/ATOX, NÃO HALOGENADO, ANTICHAMA, TERMOPLÁSTICO, UNIPOLAR, SEÇÃO 16 MM2, 70°C, 450/750V</v>
          </cell>
          <cell r="C1019" t="str">
            <v>M</v>
          </cell>
          <cell r="D1019">
            <v>19.239999999999998</v>
          </cell>
        </row>
        <row r="1020">
          <cell r="A1020" t="str">
            <v>ELE-CAB-260</v>
          </cell>
          <cell r="B1020" t="str">
            <v>CABO DE COBRE FLEXÍVEL, CLASSE 5, ISOLAMENTO TIPO LSHF/ATOX, NÃO HALOGENADO, ANTICHAMA, TERMOPLÁSTICO, UNIPOLAR, SEÇÃO 25 MM2, 70°C, 450/750V</v>
          </cell>
          <cell r="C1020" t="str">
            <v>M</v>
          </cell>
          <cell r="D1020">
            <v>28.17</v>
          </cell>
        </row>
        <row r="1021">
          <cell r="A1021" t="str">
            <v>ELE-CAB-265</v>
          </cell>
          <cell r="B1021" t="str">
            <v>CABO DE COBRE FLEXÍVEL, CLASSE 5, ISOLAMENTO TIPO LSHF/ATOX, NÃO HALOGENADO, ANTICHAMA, TERMOPLÁSTICO, UNIPOLAR, SEÇÃO 35 MM2, 70°C, 450/750V</v>
          </cell>
          <cell r="C1021" t="str">
            <v>M</v>
          </cell>
          <cell r="D1021">
            <v>39.479999999999997</v>
          </cell>
        </row>
        <row r="1022">
          <cell r="A1022" t="str">
            <v>ELE-CAB-270</v>
          </cell>
          <cell r="B1022" t="str">
            <v>CABO DE COBRE FLEXÍVEL, CLASSE 5, ISOLAMENTO TIPO EPR/HEPR, NÃO HALOGENADO, ANTICHAMA, TERMOFIXO, UNIPOLAR, SEÇÃO 1,5 MM2, 90°C, 0,6/1KV</v>
          </cell>
          <cell r="C1022" t="str">
            <v>M</v>
          </cell>
          <cell r="D1022">
            <v>2.85</v>
          </cell>
        </row>
        <row r="1023">
          <cell r="A1023" t="str">
            <v>ELE-CAB-275</v>
          </cell>
          <cell r="B1023" t="str">
            <v>CABO DE COBRE FLEXÍVEL, CLASSE 5, ISOLAMENTO TIPO EPR/HEPR, NÃO HALOGENADO, ANTICHAMA, TERMOFIXO, UNIPOLAR, SEÇÃO 2,5 MM2, 90°C, 0,6/1KV</v>
          </cell>
          <cell r="C1023" t="str">
            <v>M</v>
          </cell>
          <cell r="D1023">
            <v>4.53</v>
          </cell>
        </row>
        <row r="1024">
          <cell r="A1024" t="str">
            <v>ELE-CAB-280</v>
          </cell>
          <cell r="B1024" t="str">
            <v>CABO DE COBRE FLEXÍVEL, CLASSE 5, ISOLAMENTO TIPO EPR/HEPR, NÃO HALOGENADO, ANTICHAMA, TERMOFIXO, UNIPOLAR, SEÇÃO 4 MM2, 90°C, 0,6/1KV</v>
          </cell>
          <cell r="C1024" t="str">
            <v>M</v>
          </cell>
          <cell r="D1024">
            <v>6.24</v>
          </cell>
        </row>
        <row r="1025">
          <cell r="A1025" t="str">
            <v>ELE-CAB-285</v>
          </cell>
          <cell r="B1025" t="str">
            <v>CABO DE COBRE FLEXÍVEL, CLASSE 5, ISOLAMENTO TIPO EPR/HEPR, NÃO HALOGENADO, ANTICHAMA, TERMOFIXO, UNIPOLAR, SEÇÃO 6 MM2, 90°C, 0,6/1KV</v>
          </cell>
          <cell r="C1025" t="str">
            <v>M</v>
          </cell>
          <cell r="D1025">
            <v>9.41</v>
          </cell>
        </row>
        <row r="1026">
          <cell r="A1026" t="str">
            <v>ELE-CAB-290</v>
          </cell>
          <cell r="B1026" t="str">
            <v>CABO DE COBRE FLEXÍVEL, CLASSE 5, ISOLAMENTO TIPO EPR/HEPR, NÃO HALOGENADO, ANTICHAMA, TERMOFIXO, UNIPOLAR, SEÇÃO 10 MM2, 90°C, 0,6/1KV</v>
          </cell>
          <cell r="C1026" t="str">
            <v>M</v>
          </cell>
          <cell r="D1026">
            <v>14.09</v>
          </cell>
        </row>
        <row r="1027">
          <cell r="A1027" t="str">
            <v>ELE-CAB-295</v>
          </cell>
          <cell r="B1027" t="str">
            <v>CABO DE COBRE FLEXÍVEL, CLASSE 5, ISOLAMENTO TIPO EPR/HEPR, NÃO HALOGENADO, ANTICHAMA, TERMOFIXO, UNIPOLAR, SEÇÃO 16 MM2, 90°C, 0,6/1KV</v>
          </cell>
          <cell r="C1027" t="str">
            <v>M</v>
          </cell>
          <cell r="D1027">
            <v>21.18</v>
          </cell>
        </row>
        <row r="1028">
          <cell r="A1028" t="str">
            <v>ELE-CAB-300</v>
          </cell>
          <cell r="B1028" t="str">
            <v>CABO DE COBRE FLEXÍVEL, CLASSE 5, ISOLAMENTO TIPO EPR/HEPR, NÃO HALOGENADO, ANTICHAMA, TERMOFIXO, UNIPOLAR, SEÇÃO 25 MM2, 90°C, 0,6/1KV</v>
          </cell>
          <cell r="C1028" t="str">
            <v>M</v>
          </cell>
          <cell r="D1028">
            <v>31.07</v>
          </cell>
        </row>
        <row r="1029">
          <cell r="A1029" t="str">
            <v>ELE-CAB-305</v>
          </cell>
          <cell r="B1029" t="str">
            <v>CABO DE COBRE FLEXÍVEL, CLASSE 5, ISOLAMENTO TIPO EPR/HEPR, NÃO HALOGENADO, ANTICHAMA, TERMOFIXO, UNIPOLAR, SEÇÃO 35 MM2, 90°C, 0,6/1KV</v>
          </cell>
          <cell r="C1029" t="str">
            <v>M</v>
          </cell>
          <cell r="D1029">
            <v>38.979999999999997</v>
          </cell>
        </row>
        <row r="1030">
          <cell r="A1030" t="str">
            <v>ELE-CAB-310</v>
          </cell>
          <cell r="B1030" t="str">
            <v>CABO DE COBRE FLEXÍVEL, CLASSE 5, ISOLAMENTO TIPO EPR/HEPR, NÃO HALOGENADO, ANTICHAMA, TERMOFIXO, UNIPOLAR, SEÇÃO 50 MM2, 90°C, 0,6/1KV</v>
          </cell>
          <cell r="C1030" t="str">
            <v>M</v>
          </cell>
          <cell r="D1030">
            <v>56.13</v>
          </cell>
        </row>
        <row r="1031">
          <cell r="A1031" t="str">
            <v>ELE-CAB-315</v>
          </cell>
          <cell r="B1031" t="str">
            <v>CABO DE COBRE FLEXÍVEL, CLASSE 5, ISOLAMENTO TIPO EPR/HEPR, NÃO HALOGENADO, ANTICHAMA, TERMOFIXO, UNIPOLAR, SEÇÃO 70 MM2, 90°C, 0,6/1KV</v>
          </cell>
          <cell r="C1031" t="str">
            <v>M</v>
          </cell>
          <cell r="D1031">
            <v>79.819999999999993</v>
          </cell>
        </row>
        <row r="1032">
          <cell r="A1032" t="str">
            <v>ELE-CAB-320</v>
          </cell>
          <cell r="B1032" t="str">
            <v>CABO DE COBRE FLEXÍVEL, CLASSE 5, ISOLAMENTO TIPO EPR/HEPR, NÃO HALOGENADO, ANTICHAMA, TERMOFIXO, UNIPOLAR, SEÇÃO 95 MM2, 90°C, 0,6/1KV</v>
          </cell>
          <cell r="C1032" t="str">
            <v>M</v>
          </cell>
          <cell r="D1032">
            <v>105.18</v>
          </cell>
        </row>
        <row r="1033">
          <cell r="A1033" t="str">
            <v>ELE-CAB-325</v>
          </cell>
          <cell r="B1033" t="str">
            <v>CABO DE COBRE FLEXÍVEL, CLASSE 5, ISOLAMENTO TIPO EPR/HEPR, NÃO HALOGENADO, ANTICHAMA, TERMOFIXO, UNIPOLAR, SEÇÃO 120 MM2, 90°C, 0,6/1KV</v>
          </cell>
          <cell r="C1033" t="str">
            <v>M</v>
          </cell>
          <cell r="D1033">
            <v>119.99</v>
          </cell>
        </row>
        <row r="1034">
          <cell r="A1034" t="str">
            <v>ELE-CAB-330</v>
          </cell>
          <cell r="B1034" t="str">
            <v>CABO DE COBRE FLEXÍVEL, CLASSE 5, ISOLAMENTO TIPO EPR/HEPR, NÃO HALOGENADO, ANTICHAMA, TERMOFIXO, UNIPOLAR, SEÇÃO 150 MM2, 90°C, 0,6/1KV</v>
          </cell>
          <cell r="C1034" t="str">
            <v>M</v>
          </cell>
          <cell r="D1034">
            <v>148.19999999999999</v>
          </cell>
        </row>
        <row r="1035">
          <cell r="A1035" t="str">
            <v>ELE-CAB-335</v>
          </cell>
          <cell r="B1035" t="str">
            <v>CABO DE COBRE FLEXÍVEL, CLASSE 5, ISOLAMENTO TIPO EPR/HEPR, NÃO HALOGENADO, ANTICHAMA, TERMOFIXO, UNIPOLAR, SEÇÃO 185 MM2, 90°C, 0,6/1KV</v>
          </cell>
          <cell r="C1035" t="str">
            <v>M</v>
          </cell>
          <cell r="D1035">
            <v>184.61</v>
          </cell>
        </row>
        <row r="1036">
          <cell r="A1036" t="str">
            <v>ELE-CAB-340</v>
          </cell>
          <cell r="B1036" t="str">
            <v>CABO DE COBRE FLEXÍVEL, CLASSE 5, ISOLAMENTO TIPO EPR/HEPR, NÃO HALOGENADO, ANTICHAMA, TERMOFIXO, UNIPOLAR, SEÇÃO 240 MM2, 90°C, 0,6/1KV</v>
          </cell>
          <cell r="C1036" t="str">
            <v>M</v>
          </cell>
          <cell r="D1036">
            <v>241.7</v>
          </cell>
        </row>
        <row r="1037">
          <cell r="A1037" t="str">
            <v>ELE-CAB-345</v>
          </cell>
          <cell r="B1037" t="str">
            <v>CABO DE COBRE FLEXÍVEL, CLASSE 5, ISOLAMENTO TIPO EPR/HEPR, NÃO HALOGENADO, ANTICHAMA, TERMOFIXO, UNIPOLAR, SEÇÃO 300 MM2, 90°C, 0,6/1KV</v>
          </cell>
          <cell r="C1037" t="str">
            <v>M</v>
          </cell>
          <cell r="D1037">
            <v>293.22000000000003</v>
          </cell>
        </row>
        <row r="1038">
          <cell r="A1038" t="str">
            <v>ELE-CAM-010</v>
          </cell>
          <cell r="B1038" t="str">
            <v>CAMPAINHA DE SOBREPOR (SINCRONSOM 117)</v>
          </cell>
          <cell r="C1038" t="str">
            <v>UN</v>
          </cell>
          <cell r="D1038">
            <v>51.96</v>
          </cell>
        </row>
        <row r="1039">
          <cell r="A1039" t="str">
            <v>ELE-CAM-011</v>
          </cell>
          <cell r="B1039" t="str">
            <v>CAMPAINHA DE EMBUTIR EM CAIXA 2x4", DO TIPO CIGARRA, 127V</v>
          </cell>
          <cell r="C1039" t="str">
            <v>UN</v>
          </cell>
          <cell r="D1039">
            <v>54.67</v>
          </cell>
        </row>
        <row r="1040">
          <cell r="A1040" t="str">
            <v>ELE-CAN-005</v>
          </cell>
          <cell r="B1040" t="str">
            <v>CANALETA EM PVC PARA INSTALAÇÃO ELÉTRICA APARENTE, INCLUSIVE CONEXÕES, DIMENSÕES 20 X 10 MM</v>
          </cell>
          <cell r="C1040" t="str">
            <v>M</v>
          </cell>
          <cell r="D1040">
            <v>9.67</v>
          </cell>
        </row>
        <row r="1041">
          <cell r="A1041" t="str">
            <v>ELE-CAN-010</v>
          </cell>
          <cell r="B1041" t="str">
            <v>CANALETA EM PVC PARA INSTALAÇÃO ELÉTRICA APARENTE, INCLUSIVE CONEXÕES, DIMENSÕES 50 X 20 MM</v>
          </cell>
          <cell r="C1041" t="str">
            <v>M</v>
          </cell>
          <cell r="D1041">
            <v>23.17</v>
          </cell>
        </row>
        <row r="1042">
          <cell r="A1042" t="str">
            <v>ELE-CON-010</v>
          </cell>
          <cell r="B1042" t="str">
            <v>CONDULETE DE ALUMÍNIO, TIPO "C", DIÂMETRO DE SAÍDA 3/4" (20MM), EXCLUSIVE MÓDULO E PLACA, INCLUSIVE FIXAÇÃO</v>
          </cell>
          <cell r="C1042" t="str">
            <v>UN</v>
          </cell>
          <cell r="D1042">
            <v>27.75</v>
          </cell>
        </row>
        <row r="1043">
          <cell r="A1043" t="str">
            <v>ELE-CON-015</v>
          </cell>
          <cell r="B1043" t="str">
            <v>CONDULETE DE ALUMÍNIO, TIPO "C", DIÂMETRO DE SAÍDA 1" (25MM), EXCLUSIVE MÓDULO E PLACA, INCLUSIVE FIXAÇÃO</v>
          </cell>
          <cell r="C1043" t="str">
            <v>UN</v>
          </cell>
          <cell r="D1043">
            <v>32.03</v>
          </cell>
        </row>
        <row r="1044">
          <cell r="A1044" t="str">
            <v>ELE-CON-016</v>
          </cell>
          <cell r="B1044" t="str">
            <v>CONDULETE DE ALUMÍNIO, TIPO "C", DIÂMETRO DE SAÍDA 1.1/4" (32MM), EXCLUSIVE MÓDULO E PLACA, INCLUSIVE FIXAÇÃO</v>
          </cell>
          <cell r="C1044" t="str">
            <v>UN</v>
          </cell>
          <cell r="D1044">
            <v>45.59</v>
          </cell>
        </row>
        <row r="1045">
          <cell r="A1045" t="str">
            <v>ELE-CON-017</v>
          </cell>
          <cell r="B1045" t="str">
            <v>CONDULETE DE ALUMÍNIO, TIPO "C", DIÂMETRO DE SAÍDA 1.1/2" (40MM), EXCLUSIVE MÓDULO E PLACA, INCLUSIVE FIXAÇÃO</v>
          </cell>
          <cell r="C1045" t="str">
            <v>UN</v>
          </cell>
          <cell r="D1045">
            <v>56.38</v>
          </cell>
        </row>
        <row r="1046">
          <cell r="A1046" t="str">
            <v>ELE-CON-018</v>
          </cell>
          <cell r="B1046" t="str">
            <v>CONDULETE DE ALUMÍNIO, TIPO "C", DIÂMETRO DE SAÍDA 2" (50MM), EXCLUSIVE MÓDULO E PLACA, INCLUSIVE FIXAÇÃO</v>
          </cell>
          <cell r="C1046" t="str">
            <v>UN</v>
          </cell>
          <cell r="D1046">
            <v>73.8</v>
          </cell>
        </row>
        <row r="1047">
          <cell r="A1047" t="str">
            <v>ELE-CON-030</v>
          </cell>
          <cell r="B1047" t="str">
            <v>CONDULETE DE ALUMÍNIO, TIPO "E", DIÂMETRO DE SAÍDA 3/4" (20MM), EXCLUSIVE MÓDULO E PLACA, INCLUSIVE FIXAÇÃO</v>
          </cell>
          <cell r="C1047" t="str">
            <v>UN</v>
          </cell>
          <cell r="D1047">
            <v>25.82</v>
          </cell>
        </row>
        <row r="1048">
          <cell r="A1048" t="str">
            <v>ELE-CON-035</v>
          </cell>
          <cell r="B1048" t="str">
            <v>CONDULETE DE ALUMÍNIO, TIPO "E", DIÂMETRO DE SAÍDA 1" (25MM), EXCLUSIVE MÓDULO E PLACA, INCLUSIVE FIXAÇÃO</v>
          </cell>
          <cell r="C1048" t="str">
            <v>UN</v>
          </cell>
          <cell r="D1048">
            <v>29.7</v>
          </cell>
        </row>
        <row r="1049">
          <cell r="A1049" t="str">
            <v>ELE-CON-036</v>
          </cell>
          <cell r="B1049" t="str">
            <v>CONDULETE DE ALUMÍNIO, TIPO "E", DIÂMETRO DE SAÍDA 1.1/4" (32MM), EXCLUSIVE MÓDULO E PLACA, INCLUSIVE FIXAÇÃO</v>
          </cell>
          <cell r="C1049" t="str">
            <v>UN</v>
          </cell>
          <cell r="D1049">
            <v>41.03</v>
          </cell>
        </row>
        <row r="1050">
          <cell r="A1050" t="str">
            <v>ELE-CON-040</v>
          </cell>
          <cell r="B1050" t="str">
            <v>CONDULETE DE ALUMÍNIO, TIPO "E", DIÂMETRO DE SAÍDA 1.1/2" (40MM), EXCLUSIVE MÓDULO E PLACA, INCLUSIVE FIXAÇÃO</v>
          </cell>
          <cell r="C1050" t="str">
            <v>UN</v>
          </cell>
          <cell r="D1050">
            <v>50.93</v>
          </cell>
        </row>
        <row r="1051">
          <cell r="A1051" t="str">
            <v>ELE-CON-045</v>
          </cell>
          <cell r="B1051" t="str">
            <v>CONDULETE DE ALUMÍNIO, TIPO "E", DIÂMETRO DE SAÍDA 2" (50MM), EXCLUSIVE MÓDULO E PLACA, INCLUSIVE FIXAÇÃO</v>
          </cell>
          <cell r="C1051" t="str">
            <v>UN</v>
          </cell>
          <cell r="D1051">
            <v>66.8</v>
          </cell>
        </row>
        <row r="1052">
          <cell r="A1052" t="str">
            <v>ELE-CON-065</v>
          </cell>
          <cell r="B1052" t="str">
            <v>CONDULETE DE ALUMÍNIO, TIPO "T", DIÂMETRO DE SAÍDA 3/4" (20MM), EXCLUSIVE MÓDULO E PLACA, INCLUSIVE FIXAÇÃO</v>
          </cell>
          <cell r="C1052" t="str">
            <v>UN</v>
          </cell>
          <cell r="D1052">
            <v>29.68</v>
          </cell>
        </row>
        <row r="1053">
          <cell r="A1053" t="str">
            <v>ELE-CON-070</v>
          </cell>
          <cell r="B1053" t="str">
            <v>CONDULETE DE ALUMÍNIO, TIPO "T", DIÂMETRO DE SAÍDA 1" (25MM), EXCLUSIVE MÓDULO E PLACA, INCLUSIVE FIXAÇÃO</v>
          </cell>
          <cell r="C1053" t="str">
            <v>UN</v>
          </cell>
          <cell r="D1053">
            <v>34.36</v>
          </cell>
        </row>
        <row r="1054">
          <cell r="A1054" t="str">
            <v>ELE-CON-075</v>
          </cell>
          <cell r="B1054" t="str">
            <v>CONDULETE DE ALUMÍNIO, TIPO "T", DIÂMETRO DE SAÍDA 1.1/4" (32MM), EXCLUSIVE MÓDULO E PLACA, INCLUSIVE FIXAÇÃO</v>
          </cell>
          <cell r="C1054" t="str">
            <v>UN</v>
          </cell>
          <cell r="D1054">
            <v>50.15</v>
          </cell>
        </row>
        <row r="1055">
          <cell r="A1055" t="str">
            <v>ELE-CON-080</v>
          </cell>
          <cell r="B1055" t="str">
            <v>CONDULETE DE ALUMÍNIO, TIPO "T", DIÂMETRO DE SAÍDA 1.1/2" (40MM), EXCLUSIVE MÓDULO E PLACA, INCLUSIVE FIXAÇÃO</v>
          </cell>
          <cell r="C1055" t="str">
            <v>UN</v>
          </cell>
          <cell r="D1055">
            <v>61.83</v>
          </cell>
        </row>
        <row r="1056">
          <cell r="A1056" t="str">
            <v>ELE-CON-085</v>
          </cell>
          <cell r="B1056" t="str">
            <v>CONDULETE DE ALUMÍNIO, TIPO "T", DIÂMETRO DE SAÍDA 2" (50MM), EXCLUSIVE MÓDULO E PLACA, INCLUSIVE FIXAÇÃO</v>
          </cell>
          <cell r="C1056" t="str">
            <v>UN</v>
          </cell>
          <cell r="D1056">
            <v>80.8</v>
          </cell>
        </row>
        <row r="1057">
          <cell r="A1057" t="str">
            <v>ELE-CON-105</v>
          </cell>
          <cell r="B1057" t="str">
            <v>CONDULETE DE ALUMÍNIO, TIPO "X", DIÂMETRO DE SAÍDA 3/4" (20MM), EXCLUSIVE MÓDULO E PLACA, INCLUSIVE FIXAÇÃO</v>
          </cell>
          <cell r="C1057" t="str">
            <v>UN</v>
          </cell>
          <cell r="D1057">
            <v>31.61</v>
          </cell>
        </row>
        <row r="1058">
          <cell r="A1058" t="str">
            <v>ELE-CON-110</v>
          </cell>
          <cell r="B1058" t="str">
            <v>CONDULETE DE ALUMÍNIO, TIPO "X", DIÂMETRO DE SAÍDA 1" (25MM), EXCLUSIVE MÓDULO E PLACA, INCLUSIVE FIXAÇÃO</v>
          </cell>
          <cell r="C1058" t="str">
            <v>UN</v>
          </cell>
          <cell r="D1058">
            <v>36.69</v>
          </cell>
        </row>
        <row r="1059">
          <cell r="A1059" t="str">
            <v>ELE-CON-115</v>
          </cell>
          <cell r="B1059" t="str">
            <v>CONDULETE DE ALUMÍNIO, TIPO "X", DIÂMETRO DE SAÍDA 1.1/4" (32MM), EXCLUSIVE MÓDULO E PLACA, INCLUSIVE FIXAÇÃO</v>
          </cell>
          <cell r="C1059" t="str">
            <v>UN</v>
          </cell>
          <cell r="D1059">
            <v>54.71</v>
          </cell>
        </row>
        <row r="1060">
          <cell r="A1060" t="str">
            <v>ELE-CON-120</v>
          </cell>
          <cell r="B1060" t="str">
            <v>CONDULETE DE ALUMÍNIO, TIPO "X", DIÂMETRO DE SAÍDA 1.1/2" (40MM), EXCLUSIVE MÓDULO E PLACA, INCLUSIVE FIXAÇÃO</v>
          </cell>
          <cell r="C1060" t="str">
            <v>UN</v>
          </cell>
          <cell r="D1060">
            <v>67.28</v>
          </cell>
        </row>
        <row r="1061">
          <cell r="A1061" t="str">
            <v>ELE-CON-125</v>
          </cell>
          <cell r="B1061" t="str">
            <v>CONDULETE DE ALUMÍNIO, TIPO "X", DIÂMETRO DE SAÍDA 2" (50MM), EXCLUSIVE MÓDULO E PLACA, INCLUSIVE FIXAÇÃO</v>
          </cell>
          <cell r="C1061" t="str">
            <v>UN</v>
          </cell>
          <cell r="D1061">
            <v>87.8</v>
          </cell>
        </row>
        <row r="1062">
          <cell r="A1062" t="str">
            <v>ELE-CON-145</v>
          </cell>
          <cell r="B1062" t="str">
            <v>CONDULETE DE ALUMÍNIO, TIPO "LR", DIÂMETRO DE SAÍDA 3/4" (20MM), EXCLUSIVE MÓDULO E PLACA, INCLUSIVE FIXAÇÃO</v>
          </cell>
          <cell r="C1062" t="str">
            <v>UN</v>
          </cell>
          <cell r="D1062">
            <v>27.75</v>
          </cell>
        </row>
        <row r="1063">
          <cell r="A1063" t="str">
            <v>ELE-CON-150</v>
          </cell>
          <cell r="B1063" t="str">
            <v>CONDULETE DE ALUMÍNIO, TIPO "LR", DIÂMETRO DE SAÍDA 1" (25MM), EXCLUSIVE MÓDULO E PLACA, INCLUSIVE FIXAÇÃO</v>
          </cell>
          <cell r="C1063" t="str">
            <v>UN</v>
          </cell>
          <cell r="D1063">
            <v>32.03</v>
          </cell>
        </row>
        <row r="1064">
          <cell r="A1064" t="str">
            <v>ELE-CON-155</v>
          </cell>
          <cell r="B1064" t="str">
            <v>CONDULETE DE ALUMÍNIO, TIPO "LR", DIÂMETRO DE SAÍDA 1.1/4" (32MM), EXCLUSIVE MÓDULO E PLACA, INCLUSIVE FIXAÇÃO</v>
          </cell>
          <cell r="C1064" t="str">
            <v>UN</v>
          </cell>
          <cell r="D1064">
            <v>45.59</v>
          </cell>
        </row>
        <row r="1065">
          <cell r="A1065" t="str">
            <v>ELE-CON-160</v>
          </cell>
          <cell r="B1065" t="str">
            <v>CONDULETE DE ALUMÍNIO, TIPO "LR", DIÂMETRO DE SAÍDA 1.1/2" (40MM), EXCLUSIVE MÓDULO E PLACA, INCLUSIVE FIXAÇÃO</v>
          </cell>
          <cell r="C1065" t="str">
            <v>UN</v>
          </cell>
          <cell r="D1065">
            <v>56.38</v>
          </cell>
        </row>
        <row r="1066">
          <cell r="A1066" t="str">
            <v>ELE-CON-170</v>
          </cell>
          <cell r="B1066" t="str">
            <v>CONDULETE DE ALUMÍNIO, TIPO "LR", DIÂMETRO DE SAÍDA 2" (50MM), EXCLUSIVE MÓDULO E PLACA, INCLUSIVE FIXAÇÃO</v>
          </cell>
          <cell r="C1066" t="str">
            <v>UN</v>
          </cell>
          <cell r="D1066">
            <v>73.8</v>
          </cell>
        </row>
        <row r="1067">
          <cell r="A1067" t="str">
            <v>ELE-CON-185</v>
          </cell>
          <cell r="B1067" t="str">
            <v>CONJUNTO PARA CONDULETE DE 3/4" (20MM) COM UM (1) INTERRUPTOR SIMPLES, CORRENTE 10A, TENSÃO 250V, (10A-250V) E PLACA DE UM (1) POSTO, INCLUSIVE FORNECIMENTO, INSTALAÇÃO, SUPORTE, MÓDULO E PLACA, EXCLUSIVE CONDULETE</v>
          </cell>
          <cell r="C1067" t="str">
            <v>UN</v>
          </cell>
          <cell r="D1067">
            <v>24.93</v>
          </cell>
        </row>
        <row r="1068">
          <cell r="A1068" t="str">
            <v>ELE-CON-190</v>
          </cell>
          <cell r="B1068" t="str">
            <v>CONJUNTO PARA CONDULETE DE 3/4" (20MM) COM UM (1) INTERRUPTOR PARALELO, CORRENTE 10A, TENSÃO 250V, (10A-250V) E PLACA DE UM (1) POSTO, INCLUSIVE FORNECIMENTO, INSTALAÇÃO, SUPORTE, MÓDULO E PLACA, EXCLUSIVE CONDULETE</v>
          </cell>
          <cell r="C1068" t="str">
            <v>UN</v>
          </cell>
          <cell r="D1068">
            <v>33.67</v>
          </cell>
        </row>
        <row r="1069">
          <cell r="A1069" t="str">
            <v>ELE-CON-195</v>
          </cell>
          <cell r="B1069" t="str">
            <v>CONJUNTO PARA CONDULETE DE 3/4" (20MM) COM UMA (1) TOMADA PADRÃO, TRÊS (3) POLOS, CORRENTE 10A, TENSÃO 250V, (2P+T/10A-250V) E PLACA DE UM (1) POSTO, INCLUSIVE FORNECIMENTO, INSTALAÇÃO, SUPORTE, MÓDULO E PLACA, EXCLUSIVE CONDULETE</v>
          </cell>
          <cell r="C1069" t="str">
            <v>UN</v>
          </cell>
          <cell r="D1069">
            <v>28.6</v>
          </cell>
        </row>
        <row r="1070">
          <cell r="A1070" t="str">
            <v>ELE-CON-210</v>
          </cell>
          <cell r="B1070" t="str">
            <v>CONJUNTO PARA CONDULETE DE 3/4" (20MM) COM UMA (1) TOMADA DE DADOS OU TELEFONIA (CONECTOR RJ45 CAT.6E OU RJ11) E PLACA DE UM (1) POSTO, INCLUSIVE FORNECIMENTO, INSTALAÇÃO, SUPORTE, MÓDULO E PLACA, EXCLUSIVE CONDULETE</v>
          </cell>
          <cell r="C1070" t="str">
            <v>UN</v>
          </cell>
          <cell r="D1070">
            <v>32.28</v>
          </cell>
        </row>
        <row r="1071">
          <cell r="A1071" t="str">
            <v>ELE-CON-220</v>
          </cell>
          <cell r="B1071" t="str">
            <v>CONDULETE DE ALUMÍNIO, TIPO "LL", DIÂMETRO DE SAÍDA 3/4" (20MM), EXCLUSIVE MÓDULO E PLACA, INCLUSIVE FIXAÇÃO</v>
          </cell>
          <cell r="C1071" t="str">
            <v>UN</v>
          </cell>
          <cell r="D1071">
            <v>27.75</v>
          </cell>
        </row>
        <row r="1072">
          <cell r="A1072" t="str">
            <v>ELE-CON-225</v>
          </cell>
          <cell r="B1072" t="str">
            <v>CONDULETE DE ALUMÍNIO, TIPO "LL", DIÂMETRO DE SAÍDA 1" (25MM), EXCLUSIVE MÓDULO E PLACA, INCLUSIVE FIXAÇÃO</v>
          </cell>
          <cell r="C1072" t="str">
            <v>UN</v>
          </cell>
          <cell r="D1072">
            <v>32.03</v>
          </cell>
        </row>
        <row r="1073">
          <cell r="A1073" t="str">
            <v>ELE-CON-230</v>
          </cell>
          <cell r="B1073" t="str">
            <v>CONDULETE DE ALUMÍNIO, TIPO "LL", DIÂMETRO DE SAÍDA 1.1/4" (32MM), EXCLUSIVE MÓDULO E PLACA, INCLUSIVE FIXAÇÃO</v>
          </cell>
          <cell r="C1073" t="str">
            <v>UN</v>
          </cell>
          <cell r="D1073">
            <v>45.59</v>
          </cell>
        </row>
        <row r="1074">
          <cell r="A1074" t="str">
            <v>ELE-CON-235</v>
          </cell>
          <cell r="B1074" t="str">
            <v>CONDULETE DE ALUMÍNIO, TIPO "LL", DIÂMETRO DE SAÍDA 1.1/2" (40MM), EXCLUSIVE MÓDULO E PLACA, INCLUSIVE FIXAÇÃO</v>
          </cell>
          <cell r="C1074" t="str">
            <v>UN</v>
          </cell>
          <cell r="D1074">
            <v>56.38</v>
          </cell>
        </row>
        <row r="1075">
          <cell r="A1075" t="str">
            <v>ELE-CON-240</v>
          </cell>
          <cell r="B1075" t="str">
            <v>CONDULETE DE ALUMÍNIO, TIPO "LL", DIÂMETRO DE SAÍDA 2" (50MM), EXCLUSIVE MÓDULO E PLACA, INCLUSIVE FIXAÇÃO</v>
          </cell>
          <cell r="C1075" t="str">
            <v>UN</v>
          </cell>
          <cell r="D1075">
            <v>73.8</v>
          </cell>
        </row>
        <row r="1076">
          <cell r="A1076" t="str">
            <v>ELE-COR-010</v>
          </cell>
          <cell r="B1076" t="str">
            <v>CABO DE COBRE NÚ # 10 MM2, ENTERRADO, EXCLUSIVE ESCAVAÇÃO E REATERRO</v>
          </cell>
          <cell r="C1076" t="str">
            <v>M</v>
          </cell>
          <cell r="D1076">
            <v>11.58</v>
          </cell>
        </row>
        <row r="1077">
          <cell r="A1077" t="str">
            <v>ELE-COR-015</v>
          </cell>
          <cell r="B1077" t="str">
            <v>CABO DE COBRE NÚ # 16 MM2, ENTERRADO, EXCLUSIVE ESCAVAÇÃO E REATERRO</v>
          </cell>
          <cell r="C1077" t="str">
            <v>M</v>
          </cell>
          <cell r="D1077">
            <v>17.399999999999999</v>
          </cell>
        </row>
        <row r="1078">
          <cell r="A1078" t="str">
            <v>ELE-COR-020</v>
          </cell>
          <cell r="B1078" t="str">
            <v>CABO DE COBRE NÚ # 25 MM2, ENTERRADO, EXCLUSIVE ESCAVAÇÃO E REATERRO</v>
          </cell>
          <cell r="C1078" t="str">
            <v>M</v>
          </cell>
          <cell r="D1078">
            <v>25.16</v>
          </cell>
        </row>
        <row r="1079">
          <cell r="A1079" t="str">
            <v>ELE-COR-025</v>
          </cell>
          <cell r="B1079" t="str">
            <v>CABO DE COBRE NÚ # 35 MM2, ENTERRADO, EXCLUSIVE ESCAVAÇÃO E REATERRO</v>
          </cell>
          <cell r="C1079" t="str">
            <v>M</v>
          </cell>
          <cell r="D1079">
            <v>34.369999999999997</v>
          </cell>
        </row>
        <row r="1080">
          <cell r="A1080" t="str">
            <v>ELE-COR-030</v>
          </cell>
          <cell r="B1080" t="str">
            <v>CABO DE COBRE NÚ # 50 MM2, ENTERRADO, EXCLUSIVE ESCAVAÇÃO E REATERRO</v>
          </cell>
          <cell r="C1080" t="str">
            <v>M</v>
          </cell>
          <cell r="D1080">
            <v>47.15</v>
          </cell>
        </row>
        <row r="1081">
          <cell r="A1081" t="str">
            <v>ELE-COR-035</v>
          </cell>
          <cell r="B1081" t="str">
            <v>CABO DE COBRE NÚ # 70 MM2, ENTERRADO, EXCLUSIVE ESCAVAÇÃO E REATERRO</v>
          </cell>
          <cell r="C1081" t="str">
            <v>M</v>
          </cell>
          <cell r="D1081">
            <v>68.73</v>
          </cell>
        </row>
        <row r="1082">
          <cell r="A1082" t="str">
            <v>ELE-COR-040</v>
          </cell>
          <cell r="B1082" t="str">
            <v>CABO DE COBRE NÚ # 95 MM2, ENTERRADO, EXCLUSIVE ESCAVAÇÃO E REATERRO</v>
          </cell>
          <cell r="C1082" t="str">
            <v>M</v>
          </cell>
          <cell r="D1082">
            <v>97.51</v>
          </cell>
        </row>
        <row r="1083">
          <cell r="A1083" t="str">
            <v>ELE-CXS-005</v>
          </cell>
          <cell r="B1083" t="str">
            <v>CAIXA DE PASSAGEM EM CHAPA DE AÇO, EMBUTIR 153 X 153 X 82 MM</v>
          </cell>
          <cell r="C1083" t="str">
            <v>UN</v>
          </cell>
          <cell r="D1083">
            <v>95.43</v>
          </cell>
        </row>
        <row r="1084">
          <cell r="A1084" t="str">
            <v>ELE-CXS-010</v>
          </cell>
          <cell r="B1084" t="str">
            <v>CAIXA DE PASSAGEM EM CHAPA DE AÇO, EMBUTIR 230 X 230 X 102 MM</v>
          </cell>
          <cell r="C1084" t="str">
            <v>UN</v>
          </cell>
          <cell r="D1084">
            <v>109.84</v>
          </cell>
        </row>
        <row r="1085">
          <cell r="A1085" t="str">
            <v>ELE-CXS-015</v>
          </cell>
          <cell r="B1085" t="str">
            <v>CAIXA DE PASSAGEM EM CHAPA DE AÇO, EMBUTIR 330 X 330 X 122 MM</v>
          </cell>
          <cell r="C1085" t="str">
            <v>UN</v>
          </cell>
          <cell r="D1085">
            <v>103.47</v>
          </cell>
        </row>
        <row r="1086">
          <cell r="A1086" t="str">
            <v>ELE-CXS-019</v>
          </cell>
          <cell r="B1086" t="str">
            <v>CAIXA DE PASSAGEM EM CHAPA DE AÇO COM TAMPA APARAFUSADA, SOBREPOR, 102 X 102 X 82 MM</v>
          </cell>
          <cell r="C1086" t="str">
            <v>UN</v>
          </cell>
          <cell r="D1086">
            <v>24.3</v>
          </cell>
        </row>
        <row r="1087">
          <cell r="A1087" t="str">
            <v>ELE-CXS-020</v>
          </cell>
          <cell r="B1087" t="str">
            <v>CAIXA DE PASSAGEM EM CHAPA DE AÇO COM TAMPA APARAFUSADA, SOBREPOR, 152 X 152 X 82 MM</v>
          </cell>
          <cell r="C1087" t="str">
            <v>UN</v>
          </cell>
          <cell r="D1087">
            <v>44.87</v>
          </cell>
        </row>
        <row r="1088">
          <cell r="A1088" t="str">
            <v>ELE-CXS-025</v>
          </cell>
          <cell r="B1088" t="str">
            <v>CAIXA DE PASSAGEM EM CHAPA DE AÇO COM TAMPA APARAFUSADA, SOBREPOR, 202 X 202 X 102 MM</v>
          </cell>
          <cell r="C1088" t="str">
            <v>UN</v>
          </cell>
          <cell r="D1088">
            <v>77.86</v>
          </cell>
        </row>
        <row r="1089">
          <cell r="A1089" t="str">
            <v>ELE-CXS-026</v>
          </cell>
          <cell r="B1089" t="str">
            <v>CAIXA DE PASSAGEM EM CHAPA DE AÇO COM TAMPA APARAFUSADA, SOBREPOR, 252 X 252 X 102 MM</v>
          </cell>
          <cell r="C1089" t="str">
            <v>UN</v>
          </cell>
          <cell r="D1089">
            <v>86.46</v>
          </cell>
        </row>
        <row r="1090">
          <cell r="A1090" t="str">
            <v>ELE-CXS-030</v>
          </cell>
          <cell r="B1090" t="str">
            <v>CAIXA DE PASSAGEM EM CHAPA DE AÇO COM TAMPA APARAFUSADA, SOBREPOR, 302 X 302 X 122 MM</v>
          </cell>
          <cell r="C1090" t="str">
            <v>UN</v>
          </cell>
          <cell r="D1090">
            <v>122.11</v>
          </cell>
        </row>
        <row r="1091">
          <cell r="A1091" t="str">
            <v>ELE-CXS-031</v>
          </cell>
          <cell r="B1091" t="str">
            <v>CAIXA DE PASSAGEM EM CHAPA DE AÇO COM TAMPA APARAFUSADA, SOBREPOR, 352 X 352 X 122 MM</v>
          </cell>
          <cell r="C1091" t="str">
            <v>UN</v>
          </cell>
          <cell r="D1091">
            <v>100.97</v>
          </cell>
        </row>
        <row r="1092">
          <cell r="A1092" t="str">
            <v>ELE-CXS-070</v>
          </cell>
          <cell r="B1092" t="str">
            <v>CAIXA DE PASSAGEM PARA PISO, METÁLICA, TAMPA ANTIDERRAPANTE, 100 X 100 X 60 CM</v>
          </cell>
          <cell r="C1092" t="str">
            <v>UN</v>
          </cell>
          <cell r="D1092">
            <v>58.65</v>
          </cell>
        </row>
        <row r="1093">
          <cell r="A1093" t="str">
            <v>ELE-CXS-075</v>
          </cell>
          <cell r="B1093" t="str">
            <v>CAIXA DE PASSAGEM PARA PISO, METÁLICA, TAMPA ANTIDERRAPANTE, 200 X 200 X 100 CM</v>
          </cell>
          <cell r="C1093" t="str">
            <v>UN</v>
          </cell>
          <cell r="D1093">
            <v>94.72</v>
          </cell>
        </row>
        <row r="1094">
          <cell r="A1094" t="str">
            <v>ELE-CXS-080</v>
          </cell>
          <cell r="B1094" t="str">
            <v>CAIXA DE PASSAGEM PARA PISO, METÁLICA, TAMPA ANTIDERRAPANTE, 300 X 300 X 120 CM</v>
          </cell>
          <cell r="C1094" t="str">
            <v>UN</v>
          </cell>
          <cell r="D1094">
            <v>181.02</v>
          </cell>
        </row>
        <row r="1095">
          <cell r="A1095" t="str">
            <v>ELE-CXS-085</v>
          </cell>
          <cell r="B1095" t="str">
            <v>CAIXA DE PASSAGEM PARA PISO, METÁLICA, TAMPA ANTIDERRAPANTE, 400 X 400 X 200 CM</v>
          </cell>
          <cell r="C1095" t="str">
            <v>UN</v>
          </cell>
          <cell r="D1095">
            <v>292.37</v>
          </cell>
        </row>
        <row r="1096">
          <cell r="A1096" t="str">
            <v>ELE-CXS-090</v>
          </cell>
          <cell r="B1096" t="str">
            <v>CAIXA DE PASSAGEM EM ALVENARIA E TAMPA DE CONCRETO, FUNDO DE BRITA, TIPO 1, 30 X 30 X 40 CM, INCLUSIVE ESCAVAÇÃO, REATERRO E BOTA-FORA</v>
          </cell>
          <cell r="C1096" t="str">
            <v>UN</v>
          </cell>
          <cell r="D1096">
            <v>133.91</v>
          </cell>
        </row>
        <row r="1097">
          <cell r="A1097" t="str">
            <v>ELE-CXS-095</v>
          </cell>
          <cell r="B1097" t="str">
            <v>CAIXA DE PASSAGEM EM ALVENARIA E TAMPA DE CONCRETO, FUNDO DE BRITA, TIPO 1, 40 X 40 X 60 CM, INCLUSIVE ESCAVAÇÃO, REATERRO E BOTA-FORA</v>
          </cell>
          <cell r="C1097" t="str">
            <v>UN</v>
          </cell>
          <cell r="D1097">
            <v>234.57</v>
          </cell>
        </row>
        <row r="1098">
          <cell r="A1098" t="str">
            <v>ELE-CXS-100</v>
          </cell>
          <cell r="B1098" t="str">
            <v>CAIXA DE PASSAGEM EM ALVENARIA E TAMPA DE CONCRETO, FUNDO DE BRITA, TIPO 1, 50 X 50 X 60 CM, INCLUSIVE ESCAVAÇÃO, REATERRO E BOTA-FORA</v>
          </cell>
          <cell r="C1098" t="str">
            <v>UN</v>
          </cell>
          <cell r="D1098">
            <v>292.70999999999998</v>
          </cell>
        </row>
        <row r="1099">
          <cell r="A1099" t="str">
            <v>ELE-CXS-105</v>
          </cell>
          <cell r="B1099" t="str">
            <v>CAIXA DE PASSAGEM EM ALVENARIA E TAMPA DE CONCRETO, FUNDO DE BRITA, TIPO 1, 25 X 25 X 50 CM, INCLUSIVE ESCAVAÇÃO, REATERRO E BOTA-FORA</v>
          </cell>
          <cell r="C1099" t="str">
            <v>UN</v>
          </cell>
          <cell r="D1099">
            <v>134.41</v>
          </cell>
        </row>
        <row r="1100">
          <cell r="A1100" t="str">
            <v>ELE-CXS-110</v>
          </cell>
          <cell r="B1100" t="str">
            <v>CAIXA ALVENARIA 70 X 70 X 50 CM PARA REFLETOR, COM GRADE, TIPO 1, INCLUSIVE ESCAVAÇÃO, REATERRO E BOTA-FORA</v>
          </cell>
          <cell r="C1100" t="str">
            <v>UN</v>
          </cell>
          <cell r="D1100">
            <v>577.34</v>
          </cell>
        </row>
        <row r="1101">
          <cell r="A1101" t="str">
            <v>ELE-CXS-115</v>
          </cell>
          <cell r="B1101" t="str">
            <v>CAIXA ALVENARIA 90 X 90 X 65 CM PARA REFLETOR, COM GRADE, TIPO 2, INCLUSIVE ESCAVAÇÃO, REATERRO E BOTA-FORA</v>
          </cell>
          <cell r="C1101" t="str">
            <v>UN</v>
          </cell>
          <cell r="D1101">
            <v>888.45</v>
          </cell>
        </row>
        <row r="1102">
          <cell r="A1102" t="str">
            <v>ELE-CXS-120</v>
          </cell>
          <cell r="B1102" t="str">
            <v>CAIXA SUBTERRÂNEA P20 20X20X20 CM - FERRO FUNDIDO - PADRAO TELEMAR</v>
          </cell>
          <cell r="C1102" t="str">
            <v>UN</v>
          </cell>
          <cell r="D1102">
            <v>304.61</v>
          </cell>
        </row>
        <row r="1103">
          <cell r="A1103" t="str">
            <v>ELE-CXS-125</v>
          </cell>
          <cell r="B1103" t="str">
            <v>CAIXA SUBTERRÂNEA DE ENTRADA TELEFÔNICA TIPO R1, 60 X 35 X 50 CM</v>
          </cell>
          <cell r="C1103" t="str">
            <v>UN</v>
          </cell>
          <cell r="D1103">
            <v>564.80999999999995</v>
          </cell>
        </row>
        <row r="1104">
          <cell r="A1104" t="str">
            <v>ELE-CXS-126</v>
          </cell>
          <cell r="B1104" t="str">
            <v>CAIXA SUBTERRÂNEA DE ENTRADA TELEFÔNICA TIPO R2, 107 X 52 X 50 CM</v>
          </cell>
          <cell r="C1104" t="str">
            <v>UN</v>
          </cell>
          <cell r="D1104">
            <v>1017.93</v>
          </cell>
        </row>
        <row r="1105">
          <cell r="A1105" t="str">
            <v>ELE-CXS-129</v>
          </cell>
          <cell r="B1105" t="str">
            <v>CAIXA DE PASSAGEM Nº 1 PADRÃO TELEBRÁS DIM. (10 X 10 X 5) CM EM CHAPA DE AÇO GALVANIZADO</v>
          </cell>
          <cell r="C1105" t="str">
            <v>UN</v>
          </cell>
          <cell r="D1105">
            <v>54.74</v>
          </cell>
        </row>
        <row r="1106">
          <cell r="A1106" t="str">
            <v>ELE-CXS-130</v>
          </cell>
          <cell r="B1106" t="str">
            <v>CAIXA DE PASSAGEM Nº 2 PADRÃO TELEBRÁS DIM. (20 X 20 X 12) CM EM CHAPA DE AÇO GALVANIZADO</v>
          </cell>
          <cell r="C1106" t="str">
            <v>UN</v>
          </cell>
          <cell r="D1106">
            <v>111.87</v>
          </cell>
        </row>
        <row r="1107">
          <cell r="A1107" t="str">
            <v>ELE-CXS-135</v>
          </cell>
          <cell r="B1107" t="str">
            <v>CAIXA DE PASSAGEM Nº 3 PADRÃO TELEBRÁS DIM. (40 X 40 X 12) CM EM CHAPA DE AÇO GALVANIZADO</v>
          </cell>
          <cell r="C1107" t="str">
            <v>UN</v>
          </cell>
          <cell r="D1107">
            <v>174.42</v>
          </cell>
        </row>
        <row r="1108">
          <cell r="A1108" t="str">
            <v>ELE-CXS-136</v>
          </cell>
          <cell r="B1108" t="str">
            <v>CAIXA DE PASSAGEM Nº 4 PADRÃO TELEBRÁS DIM. (60 X 60 X 12) CM EM CHAPA DE AÇO GALVANIZADO</v>
          </cell>
          <cell r="C1108" t="str">
            <v>UN</v>
          </cell>
          <cell r="D1108">
            <v>255.34</v>
          </cell>
        </row>
        <row r="1109">
          <cell r="A1109" t="str">
            <v>ELE-CXS-137</v>
          </cell>
          <cell r="B1109" t="str">
            <v>CAIXA DE PASSAGEM Nº 5 PADRÃO TELEBRÁS DIM. (80 X 80 X 12) CM EM CHAPA DE AÇO GALVANIZADO</v>
          </cell>
          <cell r="C1109" t="str">
            <v>UN</v>
          </cell>
          <cell r="D1109">
            <v>368.6</v>
          </cell>
        </row>
        <row r="1110">
          <cell r="A1110" t="str">
            <v>ELE-CXS-138</v>
          </cell>
          <cell r="B1110" t="str">
            <v>CAIXA DE PASSAGEM Nº 6 PADRÃO TELEBRÁS DIM. (120 X 120 X 12) CM EM CHAPA DE AÇO GALVANIZADO</v>
          </cell>
          <cell r="C1110" t="str">
            <v>UN</v>
          </cell>
          <cell r="D1110">
            <v>712.05</v>
          </cell>
        </row>
        <row r="1111">
          <cell r="A1111" t="str">
            <v>ELE-CXS-140</v>
          </cell>
          <cell r="B1111" t="str">
            <v>CAIXA DE DISTRIBUIÇÃO GERAL OU DERIVAÇÃO DG Nº3</v>
          </cell>
          <cell r="C1111" t="str">
            <v>UN</v>
          </cell>
          <cell r="D1111">
            <v>210.04</v>
          </cell>
        </row>
        <row r="1112">
          <cell r="A1112" t="str">
            <v>ELE-CXS-145</v>
          </cell>
          <cell r="B1112" t="str">
            <v>CAIXA DE DISTRIBUIÇÃO GERAL OU DERIVAÇÃO DG Nº4</v>
          </cell>
          <cell r="C1112" t="str">
            <v>UN</v>
          </cell>
          <cell r="D1112">
            <v>294.99</v>
          </cell>
        </row>
        <row r="1113">
          <cell r="A1113" t="str">
            <v>ELE-CXS-150</v>
          </cell>
          <cell r="B1113" t="str">
            <v>CAIXA DE DISTRIBUIÇÃO GERAL OU DERIVAÇÃO DG Nº5</v>
          </cell>
          <cell r="C1113" t="str">
            <v>UN</v>
          </cell>
          <cell r="D1113">
            <v>426.2</v>
          </cell>
        </row>
        <row r="1114">
          <cell r="A1114" t="str">
            <v>ELE-CXS-155</v>
          </cell>
          <cell r="B1114" t="str">
            <v>CAIXA DE DISTRIBUIÇÃO GERAL OU DERIVAÇÃO DG Nº6</v>
          </cell>
          <cell r="C1114" t="str">
            <v>UN</v>
          </cell>
          <cell r="D1114">
            <v>851.16</v>
          </cell>
        </row>
        <row r="1115">
          <cell r="A1115" t="str">
            <v>ELE-CXS-160</v>
          </cell>
          <cell r="B1115" t="str">
            <v>CAIXA DE LIGAÇÃO/PASSAGEM EM PVC RÍGIDO PARA ELETRODUTO, DIMENSÕES 4"X2", EMBUTIDA EM ALVENARIA - FORNECIMENTO E INSTALAÇÃO</v>
          </cell>
          <cell r="C1115" t="str">
            <v>UN</v>
          </cell>
          <cell r="D1115">
            <v>8.1199999999999992</v>
          </cell>
        </row>
        <row r="1116">
          <cell r="A1116" t="str">
            <v>ELE-CXS-165</v>
          </cell>
          <cell r="B1116" t="str">
            <v>CAIXA DE LIGAÇÃO/PASSAGEM EM PVC RÍGIDO PARA ELETRODUTO, DIMENSÕES 4"X4", EMBUTIDA EM ALVENARIA - FORNECIMENTO E INSTALAÇÃO</v>
          </cell>
          <cell r="C1116" t="str">
            <v>UN</v>
          </cell>
          <cell r="D1116">
            <v>10.77</v>
          </cell>
        </row>
        <row r="1117">
          <cell r="A1117" t="str">
            <v>ELE-CXS-170</v>
          </cell>
          <cell r="B1117" t="str">
            <v>CAIXA DE LIGAÇÃO/PASSAGEM EM PVC RÍGIDO PARA ELETRODUTO, OCTOGONAL COM FUNDO MÓVEL, DIMENSÕES 4"X4", EMBUTIDA EM LAJE - FORNECIMENTO E INSTALAÇÃO</v>
          </cell>
          <cell r="C1117" t="str">
            <v>UN</v>
          </cell>
          <cell r="D1117">
            <v>9.84</v>
          </cell>
        </row>
        <row r="1118">
          <cell r="A1118" t="str">
            <v>ELE-CXS-175</v>
          </cell>
          <cell r="B1118" t="str">
            <v>CAIXA DE LIGAÇÃO/PASSAGEM EM PVC RÍGIDO PARA ELETRODUTO, OCTOGONAL COM FUNDO FIXO REFORÇADO, DIMENSÕES 4"X4", EMBUTIDA EM LAJE - FORNECIMENTO E INSTALAÇÃO</v>
          </cell>
          <cell r="C1118" t="str">
            <v>UN</v>
          </cell>
          <cell r="D1118">
            <v>10.11</v>
          </cell>
        </row>
        <row r="1119">
          <cell r="A1119" t="str">
            <v>ELE-CXS-180</v>
          </cell>
          <cell r="B1119" t="str">
            <v>CAIXA DE LIGAÇÃO/PASSAGEM EM PVC RÍGIDO PARA ELETRODUTO, OCTOGONAL COM ANEL DESLIZANTE, DIMENSÕES 3"X3", EMBUTIDA EM LAJE - FORNECIMENTO E INSTALAÇÃO</v>
          </cell>
          <cell r="C1119" t="str">
            <v>UN</v>
          </cell>
          <cell r="D1119">
            <v>9.01</v>
          </cell>
        </row>
        <row r="1120">
          <cell r="A1120" t="str">
            <v>ELE-CXS-185</v>
          </cell>
          <cell r="B1120" t="str">
            <v>CAIXA DE LIGAÇÃO/PASSAGEM EM PVC RÍGIDO PARA ELETRODUTO ROSCÁVEL, DIMENSÕES 4"X2", EMBUTIDA EM ALVENARIA - FORNECIMENTO E INSTALAÇÃO</v>
          </cell>
          <cell r="C1120" t="str">
            <v>UN</v>
          </cell>
          <cell r="D1120">
            <v>8.6199999999999992</v>
          </cell>
        </row>
        <row r="1121">
          <cell r="A1121" t="str">
            <v>ELE-CXS-190</v>
          </cell>
          <cell r="B1121" t="str">
            <v>CAIXA DE LIGAÇÃO/PASSAGEM EM PVC RÍGIDO PARA ELETRODUTO ROSCÁVEL, DIMENSÕES 4"X4", EMBUTIDA EM ALVENARIA - FORNECIMENTO E INSTALAÇÃO</v>
          </cell>
          <cell r="C1121" t="str">
            <v>UN</v>
          </cell>
          <cell r="D1121">
            <v>11.74</v>
          </cell>
        </row>
        <row r="1122">
          <cell r="A1122" t="str">
            <v>ELE-CXS-195</v>
          </cell>
          <cell r="B1122" t="str">
            <v>CAIXA DE LIGAÇÃO/PASSAGEM EM PVC RÍGIDO PARA ELETRODUTO, DIMENSÕES 4"X2", EMBUTIDA EM PAREDE DE GESSO ACARTONADO (DRY-WALL) - FORNECIMENTO E INSTALAÇÃO</v>
          </cell>
          <cell r="C1122" t="str">
            <v>UN</v>
          </cell>
          <cell r="D1122">
            <v>12.65</v>
          </cell>
        </row>
        <row r="1123">
          <cell r="A1123" t="str">
            <v>ELE-CXS-200</v>
          </cell>
          <cell r="B1123" t="str">
            <v>CAIXA DE LIGAÇÃO/PASSAGEM EM PVC RÍGIDO PARA ELETRODUTO, DIMENSÕES 4"X4", EMBUTIDA EM PAREDE DE GESSO ACARTONADO (DRY-WALL) - FORNECIMENTO E INSTALAÇÃO</v>
          </cell>
          <cell r="C1123" t="str">
            <v>UN</v>
          </cell>
          <cell r="D1123">
            <v>14.57</v>
          </cell>
        </row>
        <row r="1124">
          <cell r="A1124" t="str">
            <v>ELE-CXS-205</v>
          </cell>
          <cell r="B1124" t="str">
            <v>CAIXA ESTANQUE AQUATIC 4x2"</v>
          </cell>
          <cell r="C1124" t="str">
            <v>UN</v>
          </cell>
          <cell r="D1124">
            <v>45.31</v>
          </cell>
        </row>
        <row r="1125">
          <cell r="A1125" t="str">
            <v>ELE-CXS-208</v>
          </cell>
          <cell r="B1125" t="str">
            <v>CAIXA DE INSPEÇÃO EM CONCRETO, TIPO "ZA" PASSEIO, PADRÃO CEMIG, DIMENSÃO (28X28)CM, ALTURA 40CM, COM TAMPA E ARO ARTICULADO EM FERRO FUNDIDO, INCLUSIVE ESCAVAÇÃO, APILOAMENTO, LASTRO DE BRITA, REATERRO E TRANSPORTE E RETIRADA DO MATERIAL ESCAVADO (EM CAÇAMBA)</v>
          </cell>
          <cell r="C1125" t="str">
            <v>UN</v>
          </cell>
          <cell r="D1125">
            <v>183.72</v>
          </cell>
        </row>
        <row r="1126">
          <cell r="A1126" t="str">
            <v>ELE-CXS-209</v>
          </cell>
          <cell r="B1126" t="str">
            <v>CAIXA DE PASSAGEM PARA PISO DO TIPO "ZA" 28X28X40CM - GARAGEM</v>
          </cell>
          <cell r="C1126" t="str">
            <v>UN</v>
          </cell>
          <cell r="D1126">
            <v>322.05</v>
          </cell>
        </row>
        <row r="1127">
          <cell r="A1127" t="str">
            <v>ELE-CXS-210</v>
          </cell>
          <cell r="B1127" t="str">
            <v>CAIXA DE INSPEÇÃO EM CONCRETO, TIPO "ZB" PASSEIO, PADRÃO CEMIG, DIMENSÃO (52X44)CM, ALTURA 70CM, COM TAMPA E ARO ARTICULADO EM FERRO FUNDIDO, INCLUSIVE ESCAVAÇÃO, APILOAMENTO, LASTRO DE BRITA, REATERRO E TRANSPORTE E RETIRADA DO MATERIAL ESCAVADO (EM CAÇAMBA)</v>
          </cell>
          <cell r="C1127" t="str">
            <v>UN</v>
          </cell>
          <cell r="D1127">
            <v>596.86</v>
          </cell>
        </row>
        <row r="1128">
          <cell r="A1128" t="str">
            <v>ELE-CXS-211</v>
          </cell>
          <cell r="B1128" t="str">
            <v xml:space="preserve">CAIXA DE INSPEÇÃO EM CONCRETO, TIPO "ZB" GARAGEM, PADRÃO CEMIG, DIMENSÃO (52X44)CM, ALTURA 70CM, COM TAMPA E ARO ARTICULADO EM FERRO FUNDIDO, INCLUSIVE ESCAVAÇÃO, APILOAMENTO, LASTRO DE BRITA, REATERRO E TRANSPORTE E RETIRADA DO MATERIAL ESCAVADO (EM CAÇAMBA) </v>
          </cell>
          <cell r="C1128" t="str">
            <v>UN</v>
          </cell>
          <cell r="D1128">
            <v>628.21</v>
          </cell>
        </row>
        <row r="1129">
          <cell r="A1129" t="str">
            <v>ELE-CXS-212</v>
          </cell>
          <cell r="B1129" t="str">
            <v>CAIXA DE INSPEÇÃO EM CONCRETO, TIPO "ZC" PASSEIO, PADRÃO CEMIG, DIMENSÃO (77X67)CM, ALTURA 90CM, COM TAMPA E ARO ARTICULADO EM FERRO FUNDIDO, INCLUSIVE ESCAVAÇÃO, APILOAMENTO, LASTRO DE BRITA, REATERRO E TRANSPORTE E RETIRADA DO MATERIAL ESCAVADO (EM CAÇAMBA)</v>
          </cell>
          <cell r="C1129" t="str">
            <v>UN</v>
          </cell>
          <cell r="D1129">
            <v>1255.1199999999999</v>
          </cell>
        </row>
        <row r="1130">
          <cell r="A1130" t="str">
            <v>ELE-CXS-213</v>
          </cell>
          <cell r="B1130" t="str">
            <v>CAIXA DE INSPEÇÃO EM CONCRETO, TIPO "ZC" GARAGEM, PADRÃO CEMIG, DIMENSÃO (77X67)CM, ALTURA 90CM, COM TAMPA E ARO ARTICULADO EM FERRO FUNDIDO, INCLUSIVE ESCAVAÇÃO, APILOAMENTO, LASTRO DE BRITA, REATERRO E TRANSPORTE E RETIRADA DO MATERIAL ESCAVADO (EM CAÇAMBA)</v>
          </cell>
          <cell r="C1130" t="str">
            <v>UN</v>
          </cell>
          <cell r="D1130">
            <v>1620.64</v>
          </cell>
        </row>
        <row r="1131">
          <cell r="A1131" t="str">
            <v>ELE-CXS-225</v>
          </cell>
          <cell r="B1131" t="str">
            <v>CAIXA PARA MEDIÇÃO, TIPO CM-3, COM VISOR DO LEITOR PARA VIA PÚBLICA (LVP), DIMENSÕES CONFORME PADRÃO CEMIG, EXCLUSIVE DISJUNTOR, INCLUSIVE INSTALAÇÃO</v>
          </cell>
          <cell r="C1131" t="str">
            <v>UN</v>
          </cell>
          <cell r="D1131">
            <v>571</v>
          </cell>
        </row>
        <row r="1132">
          <cell r="A1132" t="str">
            <v>ELE-CXS-310</v>
          </cell>
          <cell r="B1132" t="str">
            <v>CAIXA PARA MEDIÇÃO, TIPO CM-14, COM VISOR DO LEITOR PARA VIA PÚBLICA (LVP), DIMENSÕES CONFORME PADRÃO CEMIG, EXCLUSIVE DISJUNTOR, INCLUSIVE INSTALAÇÃO</v>
          </cell>
          <cell r="C1132" t="str">
            <v>UN</v>
          </cell>
          <cell r="D1132">
            <v>303.12</v>
          </cell>
        </row>
        <row r="1133">
          <cell r="A1133" t="str">
            <v>ELE-CXS-330</v>
          </cell>
          <cell r="B1133" t="str">
            <v>CAIXA PARA MEDIÇÃO, TIPO CM-18, DIMENSÕES CONFORME PADRÃO CEMIG, EXCLUSIVE BARRAMENTO E DISJUNTOR, INCLUSIVE INSTALAÇÃO</v>
          </cell>
          <cell r="C1133" t="str">
            <v>UN</v>
          </cell>
          <cell r="D1133">
            <v>2998.66</v>
          </cell>
        </row>
        <row r="1134">
          <cell r="A1134" t="str">
            <v>ELE-CXS-335</v>
          </cell>
          <cell r="B1134" t="str">
            <v>CAIXA PARA MEDIÇÃO, TIPO CM-18, DIMENSÕES CONFORME PADRÃO CEMIG, EXCLUSIVE DISJUNTOR, INCLUSIVE BARRAMENTO PARA DISJUNTOR DE 450A ATÉ 630A E INSTALAÇÃO</v>
          </cell>
          <cell r="C1134" t="str">
            <v>UN</v>
          </cell>
          <cell r="D1134">
            <v>4788.51</v>
          </cell>
        </row>
        <row r="1135">
          <cell r="A1135" t="str">
            <v>ELE-CXS-336</v>
          </cell>
          <cell r="B1135" t="str">
            <v>CAIXA PARA MEDIÇÃO, TIPO CM-10, DIMENSÕES CONFORME PADRÃO CEMIG, EXCLUSIVE DISJUNTOR, INCLUSIVE INSTALAÇÃO</v>
          </cell>
          <cell r="C1135" t="str">
            <v>UN</v>
          </cell>
          <cell r="D1135">
            <v>2128.12</v>
          </cell>
        </row>
        <row r="1136">
          <cell r="A1136" t="str">
            <v>ELE-CXS-340</v>
          </cell>
          <cell r="B1136" t="str">
            <v>CAIXA PARA MEDIÇÃO, TIPO CM-18, DIMENSÕES CONFORME PADRÃO CEMIG, EXCLUSIVE DISJUNTOR, INCLUSIVE BARRAMENTO PARA DISJUNTOR DE 700A ATÉ 800A E INSTALAÇÃO</v>
          </cell>
          <cell r="C1136" t="str">
            <v>UN</v>
          </cell>
          <cell r="D1136">
            <v>5602.57</v>
          </cell>
        </row>
        <row r="1137">
          <cell r="A1137" t="str">
            <v>ELE-CXS-341</v>
          </cell>
          <cell r="B1137" t="str">
            <v>CAIXA PARA MEDIÇÃO, TIPO CM-4, DIMENSÕES CONFORME PADRÃO CEMIG, EXCLUSIVE DISJUNTOR, INCLUSIVE INSTALAÇÃO</v>
          </cell>
          <cell r="C1137" t="str">
            <v>UN</v>
          </cell>
          <cell r="D1137">
            <v>671.93</v>
          </cell>
        </row>
        <row r="1138">
          <cell r="A1138" t="str">
            <v>ELE-CXS-345</v>
          </cell>
          <cell r="B1138" t="str">
            <v>CAIXA PARA MEDIÇÃO, TIPO CM-18, DIMENSÕES CONFORME PADRÃO CEMIG, EXCLUSIVE DISJUNTOR, INCLUSIVE BARRAMENTO PARA DISJUNTOR DE 1000A ATÉ 1250A E INSTALAÇÃO</v>
          </cell>
          <cell r="C1138" t="str">
            <v>UN</v>
          </cell>
          <cell r="D1138">
            <v>6368.11</v>
          </cell>
        </row>
        <row r="1139">
          <cell r="A1139" t="str">
            <v>ELE-CXS-346</v>
          </cell>
          <cell r="B1139" t="str">
            <v>CAIXA PARA MEDIÇÃO, TIPO CM-2, DIMENSÕES CONFORME PADRÃO CEMIG, EXCLUSIVE DISJUNTOR, INCLUSIVE INSTALAÇÃO</v>
          </cell>
          <cell r="C1139" t="str">
            <v>UN</v>
          </cell>
          <cell r="D1139">
            <v>306.37</v>
          </cell>
        </row>
        <row r="1140">
          <cell r="A1140" t="str">
            <v>ELE-CXS-365</v>
          </cell>
          <cell r="B1140" t="str">
            <v>CAIXA DE PASSAGEM CP-N2 INCLUSIVE TAMPA</v>
          </cell>
          <cell r="C1140" t="str">
            <v>UN</v>
          </cell>
          <cell r="D1140">
            <v>61.86</v>
          </cell>
        </row>
        <row r="1141">
          <cell r="A1141" t="str">
            <v>ELE-CXS-370</v>
          </cell>
          <cell r="B1141" t="str">
            <v>CAIXA DE PASSAGEM 15 x 15 CM EM CHAPA DE FERRO COM TAMPA CEGA</v>
          </cell>
          <cell r="C1141" t="str">
            <v>UN</v>
          </cell>
          <cell r="D1141">
            <v>28.83</v>
          </cell>
        </row>
        <row r="1142">
          <cell r="A1142" t="str">
            <v>ELE-CXS-375</v>
          </cell>
          <cell r="B1142" t="str">
            <v>CAIXA DE PASSAGEM 20 X 20 CM EM CHAPA DE FERRO COM TAMPA CEGA</v>
          </cell>
          <cell r="C1142" t="str">
            <v>UN</v>
          </cell>
          <cell r="D1142">
            <v>31.81</v>
          </cell>
        </row>
        <row r="1143">
          <cell r="A1143" t="str">
            <v>ELE-CXS-380</v>
          </cell>
          <cell r="B1143" t="str">
            <v>CAIXA DE PASSAGEM Nº 1 PADRÃO TELEBRÁS DIM. (10 X 10 X 5) CM EM CHAPA DE AÇO GALVANIZADO</v>
          </cell>
          <cell r="C1143" t="str">
            <v>UN</v>
          </cell>
          <cell r="D1143">
            <v>54.74</v>
          </cell>
        </row>
        <row r="1144">
          <cell r="A1144" t="str">
            <v>ELE-CXS-385</v>
          </cell>
          <cell r="B1144" t="str">
            <v>CAIXA DE PASSAGEM Nº 2 PADRÃO TELEBRÁS DIM. (20 X 20 X 13,5) CM EM CHAPA DE AÇO GALVANIZADO - EMBUTIR, FECHO DE PLÁSTICO C/ FUNDO DE MADEIRA S/ FUNDO DE CHAPA</v>
          </cell>
          <cell r="C1144" t="str">
            <v>UN</v>
          </cell>
          <cell r="D1144">
            <v>111.87</v>
          </cell>
        </row>
        <row r="1145">
          <cell r="A1145" t="str">
            <v>ELE-CXS-390</v>
          </cell>
          <cell r="B1145" t="str">
            <v>CAIXA DE PASSAGEM Nº 2 PADRÃO TELEBRÁS DIM. (20 X 20 X 15) CM EM CHAPA DE AÇO GALVANIZADO - SOBREPOR, FECHO DE PLÁSTICO C/ FUNDO DE MADEIRA S/ FUNDO DE CHAPA319</v>
          </cell>
          <cell r="C1145" t="str">
            <v>UN</v>
          </cell>
          <cell r="D1145">
            <v>126.79</v>
          </cell>
        </row>
        <row r="1146">
          <cell r="A1146" t="str">
            <v>ELE-CXS-395</v>
          </cell>
          <cell r="B1146" t="str">
            <v>CAIXA DE PASSAGEM Nº 3 PADRÃO TELEBRÁS DIM. (40 X 40 X 13,5) CM EM CHAPA DE AÇO GALVANIZADO - EMBUTIR, FECHO DE PLÁSTICO C/ FUNDO DE MADEIRA S/ FUNDO DE CHAPA</v>
          </cell>
          <cell r="C1146" t="str">
            <v>UN</v>
          </cell>
          <cell r="D1146">
            <v>174.42</v>
          </cell>
        </row>
        <row r="1147">
          <cell r="A1147" t="str">
            <v>ELE-CXS-400</v>
          </cell>
          <cell r="B1147" t="str">
            <v>CAIXA DE PASSAGEM Nº 3 PADRÃO TELEBRÁS DIM. (40 X 40 X 15) CM EM CHAPA DE AÇO GALVANIZADO - SOBREPOR, FECHO DE PLÁSTICO C/ FUNDO DE MADEIRA S/ FUNDO DE CHAPA</v>
          </cell>
          <cell r="C1147" t="str">
            <v>UN</v>
          </cell>
          <cell r="D1147">
            <v>217.64</v>
          </cell>
        </row>
        <row r="1148">
          <cell r="A1148" t="str">
            <v>ELE-CXS-405</v>
          </cell>
          <cell r="B1148" t="str">
            <v>CAIXA DE PASSAGEM Nº 4 PADRÃO TELEBRÁS DIM. (60 X 60 X 13,5) CM EM CHAPA DE AÇO GALVANIZADO - EMBUTIR, FECHO DE PLÁSTICO C/ FUNDO DE MADEIRA S/ FUNDO DE CHAPA</v>
          </cell>
          <cell r="C1148" t="str">
            <v>UN</v>
          </cell>
          <cell r="D1148">
            <v>257.73</v>
          </cell>
        </row>
        <row r="1149">
          <cell r="A1149" t="str">
            <v>ELE-CXS-410</v>
          </cell>
          <cell r="B1149" t="str">
            <v>CAIXA DE PASSAGEM Nº 4 PADRÃO TELEBRÁS DIM. (60 X 60 X 15) CM EM CHAPA DE AÇO GALVANIZADO - SOBREPOR, FECHO DE PLÁSTICO C/ FUNDO DE MADEIRA S/ FUNDO DE CHAPA</v>
          </cell>
          <cell r="C1149" t="str">
            <v>UN</v>
          </cell>
          <cell r="D1149">
            <v>364.88</v>
          </cell>
        </row>
        <row r="1150">
          <cell r="A1150" t="str">
            <v>ELE-CXS-415</v>
          </cell>
          <cell r="B1150" t="str">
            <v>CAIXA DE PASSAGEM Nº 5 PADRÃO TELEBRÁS DIM. (80 X 80 X 13,5) CM EM CHAPA DE AÇO GALVANIZADO - EMBUTIR, FECHO DE PLÁSTICO C/ FUNDO DE MADEIRA S/ FUNDO DE CHAPA</v>
          </cell>
          <cell r="C1150" t="str">
            <v>UN</v>
          </cell>
          <cell r="D1150">
            <v>370.99</v>
          </cell>
        </row>
        <row r="1151">
          <cell r="A1151" t="str">
            <v>ELE-CXS-420</v>
          </cell>
          <cell r="B1151" t="str">
            <v>CAIXA DE PASSAGEM Nº 5 PADRÃO TELEBRÁS DIM. (80 X 80 X 15) CM EM CHAPA DE AÇO GALVANIZADO - SOBREPOR, FECHO DE PLÁSTICO C/ FUNDO DE MADEIRA S/ FUNDO DE CHAPA</v>
          </cell>
          <cell r="C1151" t="str">
            <v>UN</v>
          </cell>
          <cell r="D1151">
            <v>583.54</v>
          </cell>
        </row>
        <row r="1152">
          <cell r="A1152" t="str">
            <v>ELE-CXS-425</v>
          </cell>
          <cell r="B1152" t="str">
            <v>CAIXA DE PASSAGEM Nº 6 PADRÃO TELEBRÁS DIM. (120 X 120 X 13,5) CM EM CHAPA DE AÇO GALVANIZADO - EMBUTIR, FECHO DE PLÁSTICO C/ FUNDO DE MADEIRA S/ FUNDO DE CHAPA</v>
          </cell>
          <cell r="C1152" t="str">
            <v>UN</v>
          </cell>
          <cell r="D1152">
            <v>714.44</v>
          </cell>
        </row>
        <row r="1153">
          <cell r="A1153" t="str">
            <v>ELE-CXS-430</v>
          </cell>
          <cell r="B1153" t="str">
            <v>CAIXA DE PASSAGEM Nº 6 PADRÃO TELEBRÁS DIM. (120 X 120 X 15) CM EM CHAPA DE AÇO GALVANIZADO - SOBREPOR, FECHO DE PLÁSTICO C/ FUNDO DE MADEIRA S/ FUNDO DE CHAPA</v>
          </cell>
          <cell r="C1153" t="str">
            <v>UN</v>
          </cell>
          <cell r="D1153">
            <v>838.25</v>
          </cell>
        </row>
        <row r="1154">
          <cell r="A1154" t="str">
            <v>ELE-CXS-435</v>
          </cell>
          <cell r="B1154" t="str">
            <v>CAIXA DE PASSAGEM Nº 8 PADRÃO TELEBRÁS DIM. (150 X 150 X 17) CM EM CHAPA DE AÇO GALVANIZADO - EMBUTIR, FECHO DE PLÁSTICO C/ FUNDO DE MADEIRA S/ FUNDO DE CHAPA</v>
          </cell>
          <cell r="C1154" t="str">
            <v>UN</v>
          </cell>
          <cell r="D1154">
            <v>1551.29</v>
          </cell>
        </row>
        <row r="1155">
          <cell r="A1155" t="str">
            <v>ELE-DIS-005</v>
          </cell>
          <cell r="B1155" t="str">
            <v>DISJUNTOR MONOPOLAR TERMOMAGNÉTICO 5KA, DE 10A</v>
          </cell>
          <cell r="C1155" t="str">
            <v>UN</v>
          </cell>
          <cell r="D1155">
            <v>20.21</v>
          </cell>
        </row>
        <row r="1156">
          <cell r="A1156" t="str">
            <v>ELE-DIS-006</v>
          </cell>
          <cell r="B1156" t="str">
            <v>DISJUNTOR MONOPOLAR TERMOMAGNÉTICO 5KA, DE 15A</v>
          </cell>
          <cell r="C1156" t="str">
            <v>UN</v>
          </cell>
          <cell r="D1156">
            <v>20.21</v>
          </cell>
        </row>
        <row r="1157">
          <cell r="A1157" t="str">
            <v>ELE-DIS-007</v>
          </cell>
          <cell r="B1157" t="str">
            <v>DISJUNTOR MONOPOLAR TERMOMAGNÉTICO 5KA, DE 16A</v>
          </cell>
          <cell r="C1157" t="str">
            <v>UN</v>
          </cell>
          <cell r="D1157">
            <v>20.21</v>
          </cell>
        </row>
        <row r="1158">
          <cell r="A1158" t="str">
            <v>ELE-DIS-008</v>
          </cell>
          <cell r="B1158" t="str">
            <v>DISJUNTOR MONOPOLAR TERMOMAGNÉTICO 5KA, DE 20A</v>
          </cell>
          <cell r="C1158" t="str">
            <v>UN</v>
          </cell>
          <cell r="D1158">
            <v>20.21</v>
          </cell>
        </row>
        <row r="1159">
          <cell r="A1159" t="str">
            <v>ELE-DIS-009</v>
          </cell>
          <cell r="B1159" t="str">
            <v>DISJUNTOR MONOPOLAR TERMOMAGNÉTICO 5KA, DE 25A</v>
          </cell>
          <cell r="C1159" t="str">
            <v>UN</v>
          </cell>
          <cell r="D1159">
            <v>20.21</v>
          </cell>
        </row>
        <row r="1160">
          <cell r="A1160" t="str">
            <v>ELE-DIS-010</v>
          </cell>
          <cell r="B1160" t="str">
            <v>DISJUNTOR MONOPOLAR TERMOMAGNÉTICO 5KA, DE 30A</v>
          </cell>
          <cell r="C1160" t="str">
            <v>UN</v>
          </cell>
          <cell r="D1160">
            <v>20.21</v>
          </cell>
        </row>
        <row r="1161">
          <cell r="A1161" t="str">
            <v>ELE-DIS-011</v>
          </cell>
          <cell r="B1161" t="str">
            <v>DISJUNTOR MONOPOLAR TERMOMAGNÉTICO 5KA, DE 32A</v>
          </cell>
          <cell r="C1161" t="str">
            <v>UN</v>
          </cell>
          <cell r="D1161">
            <v>20.21</v>
          </cell>
        </row>
        <row r="1162">
          <cell r="A1162" t="str">
            <v>ELE-DIS-012</v>
          </cell>
          <cell r="B1162" t="str">
            <v>DISJUNTOR MONOPOLAR TERMOMAGNÉTICO 5KA, DE 35A</v>
          </cell>
          <cell r="C1162" t="str">
            <v>UN</v>
          </cell>
          <cell r="D1162">
            <v>25.64</v>
          </cell>
        </row>
        <row r="1163">
          <cell r="A1163" t="str">
            <v>ELE-DIS-013</v>
          </cell>
          <cell r="B1163" t="str">
            <v>DISJUNTOR MONOPOLAR TERMOMAGNÉTICO 5KA, DE 40A</v>
          </cell>
          <cell r="C1163" t="str">
            <v>UN</v>
          </cell>
          <cell r="D1163">
            <v>25.64</v>
          </cell>
        </row>
        <row r="1164">
          <cell r="A1164" t="str">
            <v>ELE-DIS-014</v>
          </cell>
          <cell r="B1164" t="str">
            <v>DISJUNTOR MONOPOLAR TERMOMAGNÉTICO 5KA, DE 50A</v>
          </cell>
          <cell r="C1164" t="str">
            <v>UN</v>
          </cell>
          <cell r="D1164">
            <v>25.64</v>
          </cell>
        </row>
        <row r="1165">
          <cell r="A1165" t="str">
            <v>ELE-DIS-015</v>
          </cell>
          <cell r="B1165" t="str">
            <v>DISJUNTOR MONOPOLAR TERMOMAGNÉTICO 5KA, DE 60A</v>
          </cell>
          <cell r="C1165" t="str">
            <v>UN</v>
          </cell>
          <cell r="D1165">
            <v>33.869999999999997</v>
          </cell>
        </row>
        <row r="1166">
          <cell r="A1166" t="str">
            <v>ELE-DIS-016</v>
          </cell>
          <cell r="B1166" t="str">
            <v>DISJUNTOR MONOPOLAR TERMOMAGNÉTICO 5KA, DE 70A</v>
          </cell>
          <cell r="C1166" t="str">
            <v>UN</v>
          </cell>
          <cell r="D1166">
            <v>33.869999999999997</v>
          </cell>
        </row>
        <row r="1167">
          <cell r="A1167" t="str">
            <v>ELE-DIS-020</v>
          </cell>
          <cell r="B1167" t="str">
            <v>DISJUNTOR BIPOLAR TERMOMAGNÉTICO 10KA, DE 25A</v>
          </cell>
          <cell r="C1167" t="str">
            <v>UN</v>
          </cell>
          <cell r="D1167">
            <v>59.84</v>
          </cell>
        </row>
        <row r="1168">
          <cell r="A1168" t="str">
            <v>ELE-DIS-021</v>
          </cell>
          <cell r="B1168" t="str">
            <v>DISJUNTOR BIPOLAR TERMOMAGNÉTICO 10KA, DE 30A</v>
          </cell>
          <cell r="C1168" t="str">
            <v>UN</v>
          </cell>
          <cell r="D1168">
            <v>59.84</v>
          </cell>
        </row>
        <row r="1169">
          <cell r="A1169" t="str">
            <v>ELE-DIS-022</v>
          </cell>
          <cell r="B1169" t="str">
            <v>DISJUNTOR BIPOLAR TERMOMAGNÉTICO 10KA, DE 35A</v>
          </cell>
          <cell r="C1169" t="str">
            <v>UN</v>
          </cell>
          <cell r="D1169">
            <v>59.84</v>
          </cell>
        </row>
        <row r="1170">
          <cell r="A1170" t="str">
            <v>ELE-DIS-023</v>
          </cell>
          <cell r="B1170" t="str">
            <v>DISJUNTOR BIPOLAR TERMOMAGNÉTICO 10KA, DE 40A</v>
          </cell>
          <cell r="C1170" t="str">
            <v>UN</v>
          </cell>
          <cell r="D1170">
            <v>59.84</v>
          </cell>
        </row>
        <row r="1171">
          <cell r="A1171" t="str">
            <v>ELE-DIS-024</v>
          </cell>
          <cell r="B1171" t="str">
            <v>DISJUNTOR BIPOLAR TERMOMAGNÉTICO 10KA, DE 50A</v>
          </cell>
          <cell r="C1171" t="str">
            <v>UN</v>
          </cell>
          <cell r="D1171">
            <v>59.84</v>
          </cell>
        </row>
        <row r="1172">
          <cell r="A1172" t="str">
            <v>ELE-DIS-025</v>
          </cell>
          <cell r="B1172" t="str">
            <v>DISJUNTOR BIPOLAR TERMOMAGNÉTICO 10KA, DE 60A</v>
          </cell>
          <cell r="C1172" t="str">
            <v>UN</v>
          </cell>
          <cell r="D1172">
            <v>71.709999999999994</v>
          </cell>
        </row>
        <row r="1173">
          <cell r="A1173" t="str">
            <v>ELE-DIS-026</v>
          </cell>
          <cell r="B1173" t="str">
            <v>DISJUNTOR BIPOLAR TERMOMAGNÉTICO 10KA, DE 70A</v>
          </cell>
          <cell r="C1173" t="str">
            <v>UN</v>
          </cell>
          <cell r="D1173">
            <v>71.709999999999994</v>
          </cell>
        </row>
        <row r="1174">
          <cell r="A1174" t="str">
            <v>ELE-DIS-027</v>
          </cell>
          <cell r="B1174" t="str">
            <v>DISJUNTOR BIPOLAR TERMOMAGNÉTICO 10KA, DE 90A</v>
          </cell>
          <cell r="C1174" t="str">
            <v>UN</v>
          </cell>
          <cell r="D1174">
            <v>71.709999999999994</v>
          </cell>
        </row>
        <row r="1175">
          <cell r="A1175" t="str">
            <v>ELE-DIS-028</v>
          </cell>
          <cell r="B1175" t="str">
            <v>DISJUNTOR BIPOLAR TERMOMAGNÉTICO 10KA, DE 100A</v>
          </cell>
          <cell r="C1175" t="str">
            <v>UN</v>
          </cell>
          <cell r="D1175">
            <v>71.709999999999994</v>
          </cell>
        </row>
        <row r="1176">
          <cell r="A1176" t="str">
            <v>ELE-DIS-029</v>
          </cell>
          <cell r="B1176" t="str">
            <v>DISJUNTOR BIPOLAR TERMOMAGNÉTICO 10KA, DE 120A</v>
          </cell>
          <cell r="C1176" t="str">
            <v>UN</v>
          </cell>
          <cell r="D1176">
            <v>227.5</v>
          </cell>
        </row>
        <row r="1177">
          <cell r="A1177" t="str">
            <v>ELE-DIS-030</v>
          </cell>
          <cell r="B1177" t="str">
            <v>DISJUNTOR BIPOLAR TERMOMAGNÉTICO 10KA, DE 125A</v>
          </cell>
          <cell r="C1177" t="str">
            <v>UN</v>
          </cell>
          <cell r="D1177">
            <v>227.5</v>
          </cell>
        </row>
        <row r="1178">
          <cell r="A1178" t="str">
            <v>ELE-DIS-031</v>
          </cell>
          <cell r="B1178" t="str">
            <v>DISJUNTOR BIPOLAR TERMOMAGNÉTICO 10KA, DE 200A</v>
          </cell>
          <cell r="C1178" t="str">
            <v>UN</v>
          </cell>
          <cell r="D1178">
            <v>227.5</v>
          </cell>
        </row>
        <row r="1179">
          <cell r="A1179" t="str">
            <v>ELE-DIS-035</v>
          </cell>
          <cell r="B1179" t="str">
            <v>DISJUNTOR TRIPOLAR TERMOMAGNÉTICO 10KA, DE 10A</v>
          </cell>
          <cell r="C1179" t="str">
            <v>UN</v>
          </cell>
          <cell r="D1179">
            <v>87.55</v>
          </cell>
        </row>
        <row r="1180">
          <cell r="A1180" t="str">
            <v>ELE-DIS-036</v>
          </cell>
          <cell r="B1180" t="str">
            <v>DISJUNTOR TRIPOLAR TERMOMAGNÉTICO 10KA, DE 15A</v>
          </cell>
          <cell r="C1180" t="str">
            <v>UN</v>
          </cell>
          <cell r="D1180">
            <v>87.55</v>
          </cell>
        </row>
        <row r="1181">
          <cell r="A1181" t="str">
            <v>ELE-DIS-037</v>
          </cell>
          <cell r="B1181" t="str">
            <v>DISJUNTOR TRIPOLAR TERMOMAGNÉTICO 10KA, DE 20A</v>
          </cell>
          <cell r="C1181" t="str">
            <v>UN</v>
          </cell>
          <cell r="D1181">
            <v>87.55</v>
          </cell>
        </row>
        <row r="1182">
          <cell r="A1182" t="str">
            <v>ELE-DIS-038</v>
          </cell>
          <cell r="B1182" t="str">
            <v>DISJUNTOR TRIPOLAR TERMOMAGNÉTICO 10KA, DE 25A</v>
          </cell>
          <cell r="C1182" t="str">
            <v>UN</v>
          </cell>
          <cell r="D1182">
            <v>87.55</v>
          </cell>
        </row>
        <row r="1183">
          <cell r="A1183" t="str">
            <v>ELE-DIS-039</v>
          </cell>
          <cell r="B1183" t="str">
            <v>DISJUNTOR TRIPOLAR TERMOMAGNÉTICO 10KA, DE 30A</v>
          </cell>
          <cell r="C1183" t="str">
            <v>UN</v>
          </cell>
          <cell r="D1183">
            <v>87.55</v>
          </cell>
        </row>
        <row r="1184">
          <cell r="A1184" t="str">
            <v>ELE-DIS-040</v>
          </cell>
          <cell r="B1184" t="str">
            <v>DISJUNTOR TRIPOLAR TERMOMAGNÉTICO 10KA, DE 35A</v>
          </cell>
          <cell r="C1184" t="str">
            <v>UN</v>
          </cell>
          <cell r="D1184">
            <v>87.55</v>
          </cell>
        </row>
        <row r="1185">
          <cell r="A1185" t="str">
            <v>ELE-DIS-041</v>
          </cell>
          <cell r="B1185" t="str">
            <v>DISJUNTOR TRIPOLAR TERMOMAGNÉTICO 10KA, DE 40A</v>
          </cell>
          <cell r="C1185" t="str">
            <v>UN</v>
          </cell>
          <cell r="D1185">
            <v>87.55</v>
          </cell>
        </row>
        <row r="1186">
          <cell r="A1186" t="str">
            <v>ELE-DIS-042</v>
          </cell>
          <cell r="B1186" t="str">
            <v>DISJUNTOR TRIPOLAR TERMOMAGNÉTICO 10KA, DE 50A</v>
          </cell>
          <cell r="C1186" t="str">
            <v>UN</v>
          </cell>
          <cell r="D1186">
            <v>87.55</v>
          </cell>
        </row>
        <row r="1187">
          <cell r="A1187" t="str">
            <v>ELE-DIS-043</v>
          </cell>
          <cell r="B1187" t="str">
            <v>DISJUNTOR TRIPOLAR TERMOMAGNÉTICO 10KA, DE 60A</v>
          </cell>
          <cell r="C1187" t="str">
            <v>UN</v>
          </cell>
          <cell r="D1187">
            <v>110.31</v>
          </cell>
        </row>
        <row r="1188">
          <cell r="A1188" t="str">
            <v>ELE-DIS-044</v>
          </cell>
          <cell r="B1188" t="str">
            <v>DISJUNTOR TRIPOLAR TERMOMAGNÉTICO 10KA, DE 70A</v>
          </cell>
          <cell r="C1188" t="str">
            <v>UN</v>
          </cell>
          <cell r="D1188">
            <v>110.31</v>
          </cell>
        </row>
        <row r="1189">
          <cell r="A1189" t="str">
            <v>ELE-DIS-045</v>
          </cell>
          <cell r="B1189" t="str">
            <v>DISJUNTOR TRIPOLAR TERMOMAGNÉTICO 10KA, DE 90A</v>
          </cell>
          <cell r="C1189" t="str">
            <v>UN</v>
          </cell>
          <cell r="D1189">
            <v>110.31</v>
          </cell>
        </row>
        <row r="1190">
          <cell r="A1190" t="str">
            <v>ELE-DIS-046</v>
          </cell>
          <cell r="B1190" t="str">
            <v>DISJUNTOR TRIPOLAR TERMOMAGNÉTICO 10KA, DE 100A</v>
          </cell>
          <cell r="C1190" t="str">
            <v>UN</v>
          </cell>
          <cell r="D1190">
            <v>110.31</v>
          </cell>
        </row>
        <row r="1191">
          <cell r="A1191" t="str">
            <v>ELE-DIS-047</v>
          </cell>
          <cell r="B1191" t="str">
            <v>DISJUNTOR TRIPOLAR TERMOMAGNÉTICO 10KA, DE 120A</v>
          </cell>
          <cell r="C1191" t="str">
            <v>UN</v>
          </cell>
          <cell r="D1191">
            <v>302.89</v>
          </cell>
        </row>
        <row r="1192">
          <cell r="A1192" t="str">
            <v>ELE-DIS-048</v>
          </cell>
          <cell r="B1192" t="str">
            <v>DISJUNTOR TRIPOLAR TERMOMAGNÉTICO 10KA, DE 125A</v>
          </cell>
          <cell r="C1192" t="str">
            <v>UN</v>
          </cell>
          <cell r="D1192">
            <v>302.89</v>
          </cell>
        </row>
        <row r="1193">
          <cell r="A1193" t="str">
            <v>ELE-DIS-049</v>
          </cell>
          <cell r="B1193" t="str">
            <v>DISJUNTOR TRIPOLAR TERMOMAGNÉTICO 10KA, DE 200A</v>
          </cell>
          <cell r="C1193" t="str">
            <v>UN</v>
          </cell>
          <cell r="D1193">
            <v>326.27</v>
          </cell>
        </row>
        <row r="1194">
          <cell r="A1194" t="str">
            <v>ELE-DIS-050</v>
          </cell>
          <cell r="B1194" t="str">
            <v>DISJUNTOR TRIPOLAR TERMOMAGNÉTICO 10KA, DE 175A</v>
          </cell>
          <cell r="C1194" t="str">
            <v>UN</v>
          </cell>
          <cell r="D1194">
            <v>302.89</v>
          </cell>
        </row>
        <row r="1195">
          <cell r="A1195" t="str">
            <v>ELE-DIS-060</v>
          </cell>
          <cell r="B1195" t="str">
            <v>DISJUNTOR BIPOLAR TERMOMAGNÉTICO 5KA, DE 10A</v>
          </cell>
          <cell r="C1195" t="str">
            <v>UN</v>
          </cell>
          <cell r="D1195">
            <v>46.88</v>
          </cell>
        </row>
        <row r="1196">
          <cell r="A1196" t="str">
            <v>ELE-DIS-061</v>
          </cell>
          <cell r="B1196" t="str">
            <v>DISJUNTOR BIPOLAR TERMOMAGNÉTICO 5KA, DE 15A</v>
          </cell>
          <cell r="C1196" t="str">
            <v>UN</v>
          </cell>
          <cell r="D1196">
            <v>46.88</v>
          </cell>
        </row>
        <row r="1197">
          <cell r="A1197" t="str">
            <v>ELE-DIS-062</v>
          </cell>
          <cell r="B1197" t="str">
            <v>DISJUNTOR BIPOLAR TERMOMAGNÉTICO 5KA, DE 16A</v>
          </cell>
          <cell r="C1197" t="str">
            <v>UN</v>
          </cell>
          <cell r="D1197">
            <v>46.88</v>
          </cell>
        </row>
        <row r="1198">
          <cell r="A1198" t="str">
            <v>ELE-DIS-063</v>
          </cell>
          <cell r="B1198" t="str">
            <v>DISJUNTOR BIPOLAR TERMOMAGNÉTICO 5KA, DE 20A</v>
          </cell>
          <cell r="C1198" t="str">
            <v>UN</v>
          </cell>
          <cell r="D1198">
            <v>46.88</v>
          </cell>
        </row>
        <row r="1199">
          <cell r="A1199" t="str">
            <v>ELE-DIS-064</v>
          </cell>
          <cell r="B1199" t="str">
            <v>DISJUNTOR BIPOLAR TERMOMAGNÉTICO 5KA, DE 25A</v>
          </cell>
          <cell r="C1199" t="str">
            <v>UN</v>
          </cell>
          <cell r="D1199">
            <v>46.88</v>
          </cell>
        </row>
        <row r="1200">
          <cell r="A1200" t="str">
            <v>ELE-DIS-065</v>
          </cell>
          <cell r="B1200" t="str">
            <v>DISJUNTOR BIPOLAR TERMOMAGNÉTICO 5KA, DE 30A</v>
          </cell>
          <cell r="C1200" t="str">
            <v>UN</v>
          </cell>
          <cell r="D1200">
            <v>46.88</v>
          </cell>
        </row>
        <row r="1201">
          <cell r="A1201" t="str">
            <v>ELE-DIS-066</v>
          </cell>
          <cell r="B1201" t="str">
            <v>DISJUNTOR BIPOLAR TERMOMAGNÉTICO 5KA, DE 32A</v>
          </cell>
          <cell r="C1201" t="str">
            <v>UN</v>
          </cell>
          <cell r="D1201">
            <v>46.88</v>
          </cell>
        </row>
        <row r="1202">
          <cell r="A1202" t="str">
            <v>ELE-DIS-067</v>
          </cell>
          <cell r="B1202" t="str">
            <v>DISJUNTOR BIPOLAR TERMOMAGNÉTICO 5KA, DE 35A</v>
          </cell>
          <cell r="C1202" t="str">
            <v>UN</v>
          </cell>
          <cell r="D1202">
            <v>46.88</v>
          </cell>
        </row>
        <row r="1203">
          <cell r="A1203" t="str">
            <v>ELE-DIS-068</v>
          </cell>
          <cell r="B1203" t="str">
            <v>DISJUNTOR BIPOLAR TERMOMAGNÉTICO 5KA, DE 40A</v>
          </cell>
          <cell r="C1203" t="str">
            <v>UN</v>
          </cell>
          <cell r="D1203">
            <v>48.62</v>
          </cell>
        </row>
        <row r="1204">
          <cell r="A1204" t="str">
            <v>ELE-DIS-069</v>
          </cell>
          <cell r="B1204" t="str">
            <v>DISJUNTOR BIPOLAR TERMOMAGNÉTICO 5KA, DE 50A</v>
          </cell>
          <cell r="C1204" t="str">
            <v>UN</v>
          </cell>
          <cell r="D1204">
            <v>48.62</v>
          </cell>
        </row>
        <row r="1205">
          <cell r="A1205" t="str">
            <v>ELE-DIS-070</v>
          </cell>
          <cell r="B1205" t="str">
            <v>DISJUNTOR BIPOLAR TERMOMAGNÉTICO 5KA, DE 60A</v>
          </cell>
          <cell r="C1205" t="str">
            <v>UN</v>
          </cell>
          <cell r="D1205">
            <v>58.5</v>
          </cell>
        </row>
        <row r="1206">
          <cell r="A1206" t="str">
            <v>ELE-DIS-071</v>
          </cell>
          <cell r="B1206" t="str">
            <v>DISJUNTOR BIPOLAR TERMOMAGNÉTICO 5KA, DE 70A</v>
          </cell>
          <cell r="C1206" t="str">
            <v>UN</v>
          </cell>
          <cell r="D1206">
            <v>64.06</v>
          </cell>
        </row>
        <row r="1207">
          <cell r="A1207" t="str">
            <v>ELE-DIS-072</v>
          </cell>
          <cell r="B1207" t="str">
            <v>DISJUNTOR BIPOLAR TERMOMAGNÉTICO 5KA, DE 90A</v>
          </cell>
          <cell r="C1207" t="str">
            <v>UN</v>
          </cell>
          <cell r="D1207">
            <v>64.06</v>
          </cell>
        </row>
        <row r="1208">
          <cell r="A1208" t="str">
            <v>ELE-DIS-073</v>
          </cell>
          <cell r="B1208" t="str">
            <v>DISJUNTOR BIPOLAR TERMOMAGNÉTICO 5KA, DE 100A</v>
          </cell>
          <cell r="C1208" t="str">
            <v>UN</v>
          </cell>
          <cell r="D1208">
            <v>64.06</v>
          </cell>
        </row>
        <row r="1209">
          <cell r="A1209" t="str">
            <v>ELE-DIS-075</v>
          </cell>
          <cell r="B1209" t="str">
            <v>DISJUNTOR TRIPOLAR TERMOMAGNÉTICO 5KA, DE 10A</v>
          </cell>
          <cell r="C1209" t="str">
            <v>UN</v>
          </cell>
          <cell r="D1209">
            <v>86.26</v>
          </cell>
        </row>
        <row r="1210">
          <cell r="A1210" t="str">
            <v>ELE-DIS-076</v>
          </cell>
          <cell r="B1210" t="str">
            <v>DISJUNTOR TRIPOLAR TERMOMAGNÉTICO 5KA, DE 15A</v>
          </cell>
          <cell r="C1210" t="str">
            <v>UN</v>
          </cell>
          <cell r="D1210">
            <v>86.26</v>
          </cell>
        </row>
        <row r="1211">
          <cell r="A1211" t="str">
            <v>ELE-DIS-077</v>
          </cell>
          <cell r="B1211" t="str">
            <v>DISJUNTOR TRIPOLAR TERMOMAGNÉTICO 5KA, DE 20A</v>
          </cell>
          <cell r="C1211" t="str">
            <v>UN</v>
          </cell>
          <cell r="D1211">
            <v>86.26</v>
          </cell>
        </row>
        <row r="1212">
          <cell r="A1212" t="str">
            <v>ELE-DIS-078</v>
          </cell>
          <cell r="B1212" t="str">
            <v>DISJUNTOR TRIPOLAR TERMOMAGNÉTICO 5KA, DE 25A</v>
          </cell>
          <cell r="C1212" t="str">
            <v>UN</v>
          </cell>
          <cell r="D1212">
            <v>86.26</v>
          </cell>
        </row>
        <row r="1213">
          <cell r="A1213" t="str">
            <v>ELE-DIS-079</v>
          </cell>
          <cell r="B1213" t="str">
            <v>DISJUNTOR TRIPOLAR TERMOMAGNÉTICO 5KA, DE 30A</v>
          </cell>
          <cell r="C1213" t="str">
            <v>UN</v>
          </cell>
          <cell r="D1213">
            <v>86.26</v>
          </cell>
        </row>
        <row r="1214">
          <cell r="A1214" t="str">
            <v>ELE-DIS-080</v>
          </cell>
          <cell r="B1214" t="str">
            <v>DISJUNTOR TRIPOLAR TERMOMAGNÉTICO 5KA, DE 35A</v>
          </cell>
          <cell r="C1214" t="str">
            <v>UN</v>
          </cell>
          <cell r="D1214">
            <v>86.26</v>
          </cell>
        </row>
        <row r="1215">
          <cell r="A1215" t="str">
            <v>ELE-DIS-081</v>
          </cell>
          <cell r="B1215" t="str">
            <v>DISJUNTOR TRIPOLAR TERMOMAGNÉTICO 5KA, DE 40A</v>
          </cell>
          <cell r="C1215" t="str">
            <v>UN</v>
          </cell>
          <cell r="D1215">
            <v>86.26</v>
          </cell>
        </row>
        <row r="1216">
          <cell r="A1216" t="str">
            <v>ELE-DIS-082</v>
          </cell>
          <cell r="B1216" t="str">
            <v>DISJUNTOR TRIPOLAR TERMOMAGNÉTICO 5KA, DE 50A</v>
          </cell>
          <cell r="C1216" t="str">
            <v>UN</v>
          </cell>
          <cell r="D1216">
            <v>100.75</v>
          </cell>
        </row>
        <row r="1217">
          <cell r="A1217" t="str">
            <v>ELE-DIS-083</v>
          </cell>
          <cell r="B1217" t="str">
            <v>DISJUNTOR TRIPOLAR TERMOMAGNÉTICO 5KA, DE 60A</v>
          </cell>
          <cell r="C1217" t="str">
            <v>UN</v>
          </cell>
          <cell r="D1217">
            <v>101.32</v>
          </cell>
        </row>
        <row r="1218">
          <cell r="A1218" t="str">
            <v>ELE-DIS-084</v>
          </cell>
          <cell r="B1218" t="str">
            <v>DISJUNTOR TRIPOLAR TERMOMAGNÉTICO 5KA, DE 70A</v>
          </cell>
          <cell r="C1218" t="str">
            <v>UN</v>
          </cell>
          <cell r="D1218">
            <v>101.32</v>
          </cell>
        </row>
        <row r="1219">
          <cell r="A1219" t="str">
            <v>ELE-DIS-085</v>
          </cell>
          <cell r="B1219" t="str">
            <v>DISJUNTOR TRIPOLAR TERMOMAGNÉTICO 5KA, DE 90A</v>
          </cell>
          <cell r="C1219" t="str">
            <v>UN</v>
          </cell>
          <cell r="D1219">
            <v>101.32</v>
          </cell>
        </row>
        <row r="1220">
          <cell r="A1220" t="str">
            <v>ELE-DIS-086</v>
          </cell>
          <cell r="B1220" t="str">
            <v>DISJUNTOR TRIPOLAR TERMOMAGNÉTICO 5KA, DE 100A</v>
          </cell>
          <cell r="C1220" t="str">
            <v>UN</v>
          </cell>
          <cell r="D1220">
            <v>101.32</v>
          </cell>
        </row>
        <row r="1221">
          <cell r="A1221" t="str">
            <v>ELE-DIS-090</v>
          </cell>
          <cell r="B1221" t="str">
            <v>DISJUNTOR TERMOMAGNÉTICO 150A PARA MEDIDOR</v>
          </cell>
          <cell r="C1221" t="str">
            <v>UN</v>
          </cell>
          <cell r="D1221">
            <v>299.70999999999998</v>
          </cell>
        </row>
        <row r="1222">
          <cell r="A1222" t="str">
            <v>ELE-DUT-005</v>
          </cell>
          <cell r="B1222" t="str">
            <v>DUTO CORRUGADO EM PEAD (POLIETILENO DE ALTA DENSIDADE), PARA PROTEÇÃO DE CABOS SUBTERRÂNEOS DN 40 MM (1.1/2")</v>
          </cell>
          <cell r="C1222" t="str">
            <v>M</v>
          </cell>
          <cell r="D1222">
            <v>22.12</v>
          </cell>
        </row>
        <row r="1223">
          <cell r="A1223" t="str">
            <v>ELE-DUT-010</v>
          </cell>
          <cell r="B1223" t="str">
            <v>DUTO CORRUGADO EM PEAD (POLIETILENO DE ALTA DENSIDADE), PARA PROTEÇÃO DE CABOS SUBTERRÂNEOS DN 50 MM (2")</v>
          </cell>
          <cell r="C1223" t="str">
            <v>M</v>
          </cell>
          <cell r="D1223">
            <v>23.33</v>
          </cell>
        </row>
        <row r="1224">
          <cell r="A1224" t="str">
            <v>ELE-DUT-015</v>
          </cell>
          <cell r="B1224" t="str">
            <v>DUTO CORRUGADO EM PEAD (POLIETILENO DE ALTA DENSIDADE), PARA PROTEÇÃO DE CABOS SUBTERRÂNEOS DN 75 MM (3")</v>
          </cell>
          <cell r="C1224" t="str">
            <v>M</v>
          </cell>
          <cell r="D1224">
            <v>36.659999999999997</v>
          </cell>
        </row>
        <row r="1225">
          <cell r="A1225" t="str">
            <v>ELE-DUT-020</v>
          </cell>
          <cell r="B1225" t="str">
            <v>DUTO CORRUGADO EM PEAD (POLIETILENO DE ALTA DENSIDADE), PARA PROTEÇÃO DE CABOS SUBTERRÂNEOS DN 100 MM (4")</v>
          </cell>
          <cell r="C1225" t="str">
            <v>M</v>
          </cell>
          <cell r="D1225">
            <v>50.43</v>
          </cell>
        </row>
        <row r="1226">
          <cell r="A1226" t="str">
            <v>ELE-DUT-025</v>
          </cell>
          <cell r="B1226" t="str">
            <v>DUTO CORRUGADO EM PEAD (POLIETILENO DE ALTA DENSIDADE), PARA PROTEÇÃO DE CABOS SUBTERRÂNEOS DN 125 MM (5")</v>
          </cell>
          <cell r="C1226" t="str">
            <v>M</v>
          </cell>
          <cell r="D1226">
            <v>74.63</v>
          </cell>
        </row>
        <row r="1227">
          <cell r="A1227" t="str">
            <v>ELE-DUT-030</v>
          </cell>
          <cell r="B1227" t="str">
            <v>DUTO CORRUGADO EM PEAD (POLIETILENO DE ALTA DENSIDADE), PARA PROTEÇÃO DE CABOS SUBTERRÂNEOS DN 150 MM (6")</v>
          </cell>
          <cell r="C1227" t="str">
            <v>M</v>
          </cell>
          <cell r="D1227">
            <v>98.31</v>
          </cell>
        </row>
        <row r="1228">
          <cell r="A1228" t="str">
            <v>ELE-ELE-005</v>
          </cell>
          <cell r="B1228" t="str">
            <v>ELETRODUTO DE PVC RÍGIDO ROSCÁVEL, DN 16 MM (1/2"), INCLUSIVE CONEXÕES, SUPORTES E FIXAÇÃO</v>
          </cell>
          <cell r="C1228" t="str">
            <v>M</v>
          </cell>
          <cell r="D1228">
            <v>17.16</v>
          </cell>
        </row>
        <row r="1229">
          <cell r="A1229" t="str">
            <v>ELE-ELE-010</v>
          </cell>
          <cell r="B1229" t="str">
            <v>ELETRODUTO DE PVC RÍGIDO ROSCÁVEL, DN 20 MM (3/4"), INCLUSIVE CONEXÕES, SUPORTES E FIXAÇÃO</v>
          </cell>
          <cell r="C1229" t="str">
            <v>M</v>
          </cell>
          <cell r="D1229">
            <v>18.45</v>
          </cell>
        </row>
        <row r="1230">
          <cell r="A1230" t="str">
            <v>ELE-ELE-015</v>
          </cell>
          <cell r="B1230" t="str">
            <v>ELETRODUTO DE PVC RÍGIDO ROSCÁVEL, DN 25 MM (1"), INCLUSIVE CONEXÕES, SUPORTES E FIXAÇÃO</v>
          </cell>
          <cell r="C1230" t="str">
            <v>M</v>
          </cell>
          <cell r="D1230">
            <v>21.79</v>
          </cell>
        </row>
        <row r="1231">
          <cell r="A1231" t="str">
            <v>ELE-ELE-020</v>
          </cell>
          <cell r="B1231" t="str">
            <v>ELETRODUTO DE PVC RÍGIDO ROSCÁVEL, DN 32 MM (1.1/4"), INCLUSIVE CONEXÕES, SUPORTES E FIXAÇÃO</v>
          </cell>
          <cell r="C1231" t="str">
            <v>M</v>
          </cell>
          <cell r="D1231">
            <v>30.95</v>
          </cell>
        </row>
        <row r="1232">
          <cell r="A1232" t="str">
            <v>ELE-ELE-025</v>
          </cell>
          <cell r="B1232" t="str">
            <v>ELETRODUTO DE PVC RÍGIDO ROSCÁVEL, DN 40 MM (1.1/2"), INCLUSIVE CONEXÕES, SUPORTES E FIXAÇÃO</v>
          </cell>
          <cell r="C1232" t="str">
            <v>M</v>
          </cell>
          <cell r="D1232">
            <v>32.18</v>
          </cell>
        </row>
        <row r="1233">
          <cell r="A1233" t="str">
            <v>ELE-ELE-030</v>
          </cell>
          <cell r="B1233" t="str">
            <v>ELETRODUTO DE PVC RÍGIDO ROSCÁVEL, DN 50 MM (2"), INCLUSIVE CONEXÕES, SUPORTES E FIXAÇÃO</v>
          </cell>
          <cell r="C1233" t="str">
            <v>M</v>
          </cell>
          <cell r="D1233">
            <v>40.97</v>
          </cell>
        </row>
        <row r="1234">
          <cell r="A1234" t="str">
            <v>ELE-ELE-035</v>
          </cell>
          <cell r="B1234" t="str">
            <v>ELETRODUTO DE PVC RÍGIDO ROSCÁVEL, DN 60 MM (2.1/2"), INCLUSIVE CONEXÕES, SUPORTES E FIXAÇÃO</v>
          </cell>
          <cell r="C1234" t="str">
            <v>M</v>
          </cell>
          <cell r="D1234">
            <v>57.32</v>
          </cell>
        </row>
        <row r="1235">
          <cell r="A1235" t="str">
            <v>ELE-ELE-040</v>
          </cell>
          <cell r="B1235" t="str">
            <v>ELETRODUTO DE PVC RÍGIDO ROSCÁVEL, DN 75 MM (3"), INCLUSIVE CONEXÕES, SUPORTES E FIXAÇÃO</v>
          </cell>
          <cell r="C1235" t="str">
            <v>M</v>
          </cell>
          <cell r="D1235">
            <v>66.62</v>
          </cell>
        </row>
        <row r="1236">
          <cell r="A1236" t="str">
            <v>ELE-ELE-045</v>
          </cell>
          <cell r="B1236" t="str">
            <v>ELETRODUTO DE PVC RÍGIDO ROSCÁVEL, DN 100 MM (4"), INCLUSIVE CONEXÕES, SUPORTES E FIXAÇÃO</v>
          </cell>
          <cell r="C1236" t="str">
            <v>M</v>
          </cell>
          <cell r="D1236">
            <v>90.93</v>
          </cell>
        </row>
        <row r="1237">
          <cell r="A1237" t="str">
            <v>ELE-ELE-050</v>
          </cell>
          <cell r="B1237" t="str">
            <v>ELETRODUTO DE AÇO GALVANIZADO LEVE, INCLUSIVE CONEXÕES, SUPORTES E FIXAÇÃO DN 15 (1/2")</v>
          </cell>
          <cell r="C1237" t="str">
            <v>M</v>
          </cell>
          <cell r="D1237">
            <v>17.93</v>
          </cell>
        </row>
        <row r="1238">
          <cell r="A1238" t="str">
            <v>ELE-ELE-055</v>
          </cell>
          <cell r="B1238" t="str">
            <v>ELETRODUTO DE AÇO GALVANIZADO LEVE, INCLUSIVE CONEXÕES, SUPORTES E FIXAÇÃO DN 20 (3/4")</v>
          </cell>
          <cell r="C1238" t="str">
            <v>M</v>
          </cell>
          <cell r="D1238">
            <v>19.37</v>
          </cell>
        </row>
        <row r="1239">
          <cell r="A1239" t="str">
            <v>ELE-ELE-060</v>
          </cell>
          <cell r="B1239" t="str">
            <v>ELETRODUTO DE AÇO GALVANIZADO LEVE, INCLUSIVE CONEXÕES, SUPORTES E FIXAÇÃO DN 25 (1")</v>
          </cell>
          <cell r="C1239" t="str">
            <v>M</v>
          </cell>
          <cell r="D1239">
            <v>25.32</v>
          </cell>
        </row>
        <row r="1240">
          <cell r="A1240" t="str">
            <v>ELE-ELE-065</v>
          </cell>
          <cell r="B1240" t="str">
            <v>ELETRODUTO DE AÇO GALVANIZADO MÉDIO, INCLUSIVE CONEXÕES, SUPORTES E FIXAÇÃO DN 32 (1.1/4")</v>
          </cell>
          <cell r="C1240" t="str">
            <v>M</v>
          </cell>
          <cell r="D1240">
            <v>38.619999999999997</v>
          </cell>
        </row>
        <row r="1241">
          <cell r="A1241" t="str">
            <v>ELE-ELE-070</v>
          </cell>
          <cell r="B1241" t="str">
            <v>ELETRODUTO DE AÇO GALVANIZADO MÉDIO, INCLUSIVE CONEXÕES, SUPORTES E FIXAÇÃO DN 40 (1.1/2")</v>
          </cell>
          <cell r="C1241" t="str">
            <v>M</v>
          </cell>
          <cell r="D1241">
            <v>43.75</v>
          </cell>
        </row>
        <row r="1242">
          <cell r="A1242" t="str">
            <v>ELE-ELE-075</v>
          </cell>
          <cell r="B1242" t="str">
            <v>ELETRODUTO DE AÇO GALVANIZADO MÉDIO, INCLUSIVE CONEXÕES, SUPORTES E FIXAÇÃO DN 50 (2")</v>
          </cell>
          <cell r="C1242" t="str">
            <v>M</v>
          </cell>
          <cell r="D1242">
            <v>49.46</v>
          </cell>
        </row>
        <row r="1243">
          <cell r="A1243" t="str">
            <v>ELE-ELE-080</v>
          </cell>
          <cell r="B1243" t="str">
            <v>ELETRODUTO DE AÇO GALVANIZADO MÉDIO, INCLUSIVE CONEXÕES, SUPORTES E FIXAÇÃO DN 65 (2.1/2")</v>
          </cell>
          <cell r="C1243" t="str">
            <v>M</v>
          </cell>
          <cell r="D1243">
            <v>73.319999999999993</v>
          </cell>
        </row>
        <row r="1244">
          <cell r="A1244" t="str">
            <v>ELE-ELE-085</v>
          </cell>
          <cell r="B1244" t="str">
            <v>ELETRODUTO DE AÇO GALVANIZADO MÉDIO, INCLUSIVE CONEXÕES, SUPORTES E FIXAÇÃO DN 80 (3")</v>
          </cell>
          <cell r="C1244" t="str">
            <v>M</v>
          </cell>
          <cell r="D1244">
            <v>99.36</v>
          </cell>
        </row>
        <row r="1245">
          <cell r="A1245" t="str">
            <v>ELE-ELE-090</v>
          </cell>
          <cell r="B1245" t="str">
            <v>ELETRODUTO DE AÇO GALVANIZADO MÉDIO, INCLUSIVE CONEXÕES, SUPORTES E FIXAÇÃO DN 100 (4")</v>
          </cell>
          <cell r="C1245" t="str">
            <v>M</v>
          </cell>
          <cell r="D1245">
            <v>130.25</v>
          </cell>
        </row>
        <row r="1246">
          <cell r="A1246" t="str">
            <v>ELE-ELE-095</v>
          </cell>
          <cell r="B1246" t="str">
            <v>ELETRODUTO DE AÇO GALVANIZADO PESADO, INCLUSIVE CONEXÕES, SUPORTES E FIXAÇÃO DN 15 (1/2")</v>
          </cell>
          <cell r="C1246" t="str">
            <v>M</v>
          </cell>
          <cell r="D1246">
            <v>32.99</v>
          </cell>
        </row>
        <row r="1247">
          <cell r="A1247" t="str">
            <v>ELE-ELE-100</v>
          </cell>
          <cell r="B1247" t="str">
            <v>ELETRODUTO DE AÇO GALVANIZADO PESADO, INCLUSIVE CONEXÕES, SUPORTES E FIXAÇÃO DN 20 (3/4")</v>
          </cell>
          <cell r="C1247" t="str">
            <v>M</v>
          </cell>
          <cell r="D1247">
            <v>37.840000000000003</v>
          </cell>
        </row>
        <row r="1248">
          <cell r="A1248" t="str">
            <v>ELE-ELE-105</v>
          </cell>
          <cell r="B1248" t="str">
            <v>ELETRODUTO DE AÇO GALVANIZADO PESADO, INCLUSIVE CONEXÕES, SUPORTES E FIXAÇÃO DN 25 (1")</v>
          </cell>
          <cell r="C1248" t="str">
            <v>M</v>
          </cell>
          <cell r="D1248">
            <v>48.41</v>
          </cell>
        </row>
        <row r="1249">
          <cell r="A1249" t="str">
            <v>ELE-ELE-110</v>
          </cell>
          <cell r="B1249" t="str">
            <v>ELETRODUTO DE AÇO GALVANIZADO PESADO, INCLUSIVE CONEXÕES, SUPORTES E FIXAÇÃO DN 32 (1.1/4")</v>
          </cell>
          <cell r="C1249" t="str">
            <v>M</v>
          </cell>
          <cell r="D1249">
            <v>38.619999999999997</v>
          </cell>
        </row>
        <row r="1250">
          <cell r="A1250" t="str">
            <v>ELE-ELE-115</v>
          </cell>
          <cell r="B1250" t="str">
            <v>ELETRODUTO DE AÇO GALVANIZADO PESADO, INCLUSIVE CONEXÕES, SUPORTES E FIXAÇÃO DN 40 (1.1/2")</v>
          </cell>
          <cell r="C1250" t="str">
            <v>M</v>
          </cell>
          <cell r="D1250">
            <v>71.89</v>
          </cell>
        </row>
        <row r="1251">
          <cell r="A1251" t="str">
            <v>ELE-ELE-120</v>
          </cell>
          <cell r="B1251" t="str">
            <v>ELETRODUTO DE AÇO GALVANIZADO PESADO, INCLUSIVE CONEXÕES, SUPORTES E FIXAÇÃO DN 50 (2")</v>
          </cell>
          <cell r="C1251" t="str">
            <v>M</v>
          </cell>
          <cell r="D1251">
            <v>84.15</v>
          </cell>
        </row>
        <row r="1252">
          <cell r="A1252" t="str">
            <v>ELE-ELE-125</v>
          </cell>
          <cell r="B1252" t="str">
            <v>ELETRODUTO DE AÇO GALVANIZADO PESADO, INCLUSIVE CONEXÕES, SUPORTES E FIXAÇÃO DN 65 (2.1/2")</v>
          </cell>
          <cell r="C1252" t="str">
            <v>M</v>
          </cell>
          <cell r="D1252">
            <v>120.81</v>
          </cell>
        </row>
        <row r="1253">
          <cell r="A1253" t="str">
            <v>ELE-ELE-130</v>
          </cell>
          <cell r="B1253" t="str">
            <v>ELETRODUTO DE AÇO GALVANIZADO PESADO, INCLUSIVE CONEXÕES, SUPORTES E FIXAÇÃO DN 80 (3")</v>
          </cell>
          <cell r="C1253" t="str">
            <v>M</v>
          </cell>
          <cell r="D1253">
            <v>154.77000000000001</v>
          </cell>
        </row>
        <row r="1254">
          <cell r="A1254" t="str">
            <v>ELE-ELE-135</v>
          </cell>
          <cell r="B1254" t="str">
            <v>ELETRODUTO DE AÇO GALVANIZADO PESADO, INCLUSIVE CONEXÕES, SUPORTES E FIXAÇÃO DN 100 (4")</v>
          </cell>
          <cell r="C1254" t="str">
            <v>M</v>
          </cell>
          <cell r="D1254">
            <v>215.9</v>
          </cell>
        </row>
        <row r="1255">
          <cell r="A1255" t="str">
            <v>ELE-ENV-005</v>
          </cell>
          <cell r="B1255" t="str">
            <v>ENVELOPE DE CONCRETO PARA PROTEÇÃO DE TUBOS DE PVC ENTERRADO - CONCRETO TIPO A FCK = 13,5 MPA</v>
          </cell>
          <cell r="C1255" t="str">
            <v>M3</v>
          </cell>
          <cell r="D1255">
            <v>516.44000000000005</v>
          </cell>
        </row>
        <row r="1256">
          <cell r="A1256" t="str">
            <v>ELE-FIO-005</v>
          </cell>
          <cell r="B1256" t="str">
            <v>FIO RÍGIDO ISOLAÇÃO EM PVC 450/750V # 1,5 MM2</v>
          </cell>
          <cell r="C1256" t="str">
            <v>M</v>
          </cell>
          <cell r="D1256">
            <v>4.76</v>
          </cell>
        </row>
        <row r="1257">
          <cell r="A1257" t="str">
            <v>ELE-FIO-010</v>
          </cell>
          <cell r="B1257" t="str">
            <v>FIO RÍGIDO ISOLAÇÃO EM PVC 450/750V # 2,5 MM2</v>
          </cell>
          <cell r="C1257" t="str">
            <v>M</v>
          </cell>
          <cell r="D1257">
            <v>5.5</v>
          </cell>
        </row>
        <row r="1258">
          <cell r="A1258" t="str">
            <v>ELE-FIO-015</v>
          </cell>
          <cell r="B1258" t="str">
            <v>FIO RÍGIDO ISOLAÇÃO EM PVC 450/750V # 4 MM2</v>
          </cell>
          <cell r="C1258" t="str">
            <v>M</v>
          </cell>
          <cell r="D1258">
            <v>6.56</v>
          </cell>
        </row>
        <row r="1259">
          <cell r="A1259" t="str">
            <v>ELE-FIO-020</v>
          </cell>
          <cell r="B1259" t="str">
            <v>FIO RÍGIDO ISOLAÇÃO EM PVC 450/750V # 6 MM2</v>
          </cell>
          <cell r="C1259" t="str">
            <v>M</v>
          </cell>
          <cell r="D1259">
            <v>7.7</v>
          </cell>
        </row>
        <row r="1260">
          <cell r="A1260" t="str">
            <v>ELE-FIO-025</v>
          </cell>
          <cell r="B1260" t="str">
            <v>FIO RÍGIDO ISOLAÇÃO EM PVC 450/750V # 10 MM2</v>
          </cell>
          <cell r="C1260" t="str">
            <v>M</v>
          </cell>
          <cell r="D1260">
            <v>9.8699999999999992</v>
          </cell>
        </row>
        <row r="1261">
          <cell r="A1261" t="str">
            <v>ELE-FIO-030</v>
          </cell>
          <cell r="B1261" t="str">
            <v>FIO TELEFÔNICO (FI) EM COBRE ELETROLÍTICO ESTANHADO DE SEÇÃO MACIÇA, ESP. 0,60MM (2X0,60MM), UM (1) PAR TORCIDO, ISOLAMENTO EM CLORETO DE POLIVINILA (PVC) - FORNECIMENTO E INSTALAÇÃO</v>
          </cell>
          <cell r="C1261" t="str">
            <v>M</v>
          </cell>
          <cell r="D1261">
            <v>2.8</v>
          </cell>
        </row>
        <row r="1262">
          <cell r="A1262" t="str">
            <v>ELE-FIO-035</v>
          </cell>
          <cell r="B1262" t="str">
            <v>FIO TELEFÔNICO EXTERNO 2 X 100 - FE</v>
          </cell>
          <cell r="C1262" t="str">
            <v>M</v>
          </cell>
          <cell r="D1262">
            <v>3.65</v>
          </cell>
        </row>
        <row r="1263">
          <cell r="A1263" t="str">
            <v>ELE-HAS-005</v>
          </cell>
          <cell r="B1263" t="str">
            <v>HASTE DE AÇO COBREADA PARA ATERRAMENTO DIÂMETRO 3/4"X 3000 MM,CONFORME PADRÕES TELEBRÁS</v>
          </cell>
          <cell r="C1263" t="str">
            <v>U</v>
          </cell>
          <cell r="D1263">
            <v>153.44999999999999</v>
          </cell>
        </row>
        <row r="1264">
          <cell r="A1264" t="str">
            <v>ELE-HAS-010</v>
          </cell>
          <cell r="B1264" t="str">
            <v>HASTE DE AÇO COBREADA PARA ATERRAMENTO DIÂMETRO 3/4"X 2400 MM,CONFORME PADRÕES TELEBRÁS</v>
          </cell>
          <cell r="C1264" t="str">
            <v>U</v>
          </cell>
          <cell r="D1264">
            <v>178.96</v>
          </cell>
        </row>
        <row r="1265">
          <cell r="A1265" t="str">
            <v>ELE-LAM-020</v>
          </cell>
          <cell r="B1265" t="str">
            <v>LÂMPADA COMPACTADA ELETRÔNICA FLUORESCENTE, BASE E27, POTÊNCIA 9W, TENSÃO 110-127V, FORNECIMENTO E INSTALAÇÃO, EXCLUSIVE LUMINÁRIA</v>
          </cell>
          <cell r="C1265" t="str">
            <v>UN</v>
          </cell>
          <cell r="D1265">
            <v>11.61</v>
          </cell>
        </row>
        <row r="1266">
          <cell r="A1266" t="str">
            <v>ELE-LAM-025</v>
          </cell>
          <cell r="B1266" t="str">
            <v>LÂMPADA COMPACTADA ELETRÔNICA FLUORESCENTE, BASE E27, POTÊNCIA 11W, TENSÃO 110-127V, FORNECIMENTO E INSTALAÇÃO, EXCLUSIVE LUMINÁRIA</v>
          </cell>
          <cell r="C1266" t="str">
            <v>UN</v>
          </cell>
          <cell r="D1266">
            <v>11.3</v>
          </cell>
        </row>
        <row r="1267">
          <cell r="A1267" t="str">
            <v>ELE-LAM-030</v>
          </cell>
          <cell r="B1267" t="str">
            <v>LÂMPADA COMPACTADA ELETRÔNICA FLUORESCENTE, BASE E27, POTÊNCIA 15W, TENSÃO 110-127V, FORNECIMENTO E INSTALAÇÃO, EXCLUSIVE LUMINÁRIA</v>
          </cell>
          <cell r="C1267" t="str">
            <v>UN</v>
          </cell>
          <cell r="D1267">
            <v>11.81</v>
          </cell>
        </row>
        <row r="1268">
          <cell r="A1268" t="str">
            <v>ELE-LAM-035</v>
          </cell>
          <cell r="B1268" t="str">
            <v>LÂMPADA COMPACTADA ELETRÔNICA FLUORESCENTE, BASE E27, POTÊNCIA 20W, TENSÃO 110-127V, FORNECIMENTO E INSTALAÇÃO, EXCLUSIVE LUMINÁRIA</v>
          </cell>
          <cell r="C1268" t="str">
            <v>UN</v>
          </cell>
          <cell r="D1268">
            <v>13.54</v>
          </cell>
        </row>
        <row r="1269">
          <cell r="A1269" t="str">
            <v>ELE-LAM-040</v>
          </cell>
          <cell r="B1269" t="str">
            <v>LÂMPADA COMPACTADA ELETRÔNICA FLUORESCENTE, BASE E27, POTÊNCIA 23W, TENSÃO 110-127V, FORNECIMENTO E INSTALAÇÃO, EXCLUSIVE LUMINÁRIA</v>
          </cell>
          <cell r="C1269" t="str">
            <v>UN</v>
          </cell>
          <cell r="D1269">
            <v>13.78</v>
          </cell>
        </row>
        <row r="1270">
          <cell r="A1270" t="str">
            <v>ELE-LAM-045</v>
          </cell>
          <cell r="B1270" t="str">
            <v>LÂMPADA TUBULAR FLUORESCENTE, BASE G13, POTÊNCIA 16W, FORNECIMENTO E INSTALAÇÃO, EXCLUSIVE REATOR E LUMINÁRIA</v>
          </cell>
          <cell r="C1270" t="str">
            <v>UN</v>
          </cell>
          <cell r="D1270">
            <v>15.53</v>
          </cell>
        </row>
        <row r="1271">
          <cell r="A1271" t="str">
            <v>ELE-LAM-050</v>
          </cell>
          <cell r="B1271" t="str">
            <v>LÂMPADA TUBULAR FLUORESCENTE, BASE G13, POTÊNCIA 32W, FORNECIMENTO E INSTALAÇÃO, EXCLUSIVE REATOR E LUMINÁRIA</v>
          </cell>
          <cell r="C1271" t="str">
            <v>UN</v>
          </cell>
          <cell r="D1271">
            <v>16.149999999999999</v>
          </cell>
        </row>
        <row r="1272">
          <cell r="A1272" t="str">
            <v>ELE-LAM-055</v>
          </cell>
          <cell r="B1272" t="str">
            <v>LÂMPADA TUBULAR FLUORESCENTE, BASE G13, POTÊNCIA 20W, FORNECIMENTO E INSTALAÇÃO, EXCLUSIVE REATOR E LUMINÁRIA</v>
          </cell>
          <cell r="C1272" t="str">
            <v>UN</v>
          </cell>
          <cell r="D1272">
            <v>15.83</v>
          </cell>
        </row>
        <row r="1273">
          <cell r="A1273" t="str">
            <v>ELE-LAM-056</v>
          </cell>
          <cell r="B1273" t="str">
            <v>LÂMPADA TUBULAR FLUORESCENTE, BASE G13, POTÊNCIA 40W, FORNECIMENTO E INSTALAÇÃO, EXCLUSIVE REATOR E LUMINÁRIA</v>
          </cell>
          <cell r="C1273" t="str">
            <v>UN</v>
          </cell>
          <cell r="D1273">
            <v>15.94</v>
          </cell>
        </row>
        <row r="1274">
          <cell r="A1274" t="str">
            <v>ELE-LAM-057</v>
          </cell>
          <cell r="B1274" t="str">
            <v>LÂMPADA MISTA DE 160W/220V</v>
          </cell>
          <cell r="C1274" t="str">
            <v>UN</v>
          </cell>
          <cell r="D1274">
            <v>23.44</v>
          </cell>
        </row>
        <row r="1275">
          <cell r="A1275" t="str">
            <v>ELE-LAM-060</v>
          </cell>
          <cell r="B1275" t="str">
            <v>RECEPTÁCULO DE PORCELANA PARA LÂMPADA COM ROSCA E-27, FORNECIMENTO E INSTALAÇÃO</v>
          </cell>
          <cell r="C1275" t="str">
            <v>UN</v>
          </cell>
          <cell r="D1275">
            <v>8.76</v>
          </cell>
        </row>
        <row r="1276">
          <cell r="A1276" t="str">
            <v>ELE-LUM-005</v>
          </cell>
          <cell r="B1276" t="str">
            <v>LUMINÁRIA COMERCIAL CHANFRADA DE SOBREPOR, PARA UMA (1) LÂMPADA TUBULAR FLUORESCENTE 1X16W-ØT8 OU 1X20W-ØT10 OU LED 1X9W-ØT8, FORNECIMENTO E INSTALAÇÃO, EXCLUSIVE BASE, REATOR E LÂMPADA</v>
          </cell>
          <cell r="C1276" t="str">
            <v>UN</v>
          </cell>
          <cell r="D1276">
            <v>59.89</v>
          </cell>
        </row>
        <row r="1277">
          <cell r="A1277" t="str">
            <v>ELE-LUM-006</v>
          </cell>
          <cell r="B1277" t="str">
            <v>LUMINÁRIA COMERCIAL CHANFRADA DE SOBREPOR COMPLETA, PARA UMA (1) LÂMPADA TUBULAR FLUORESCENTE 1X16W-ØT8, FORNECIMENTO E INSTALAÇÃO, INCLUSIVE BASE, REATOR E LÂMPADA</v>
          </cell>
          <cell r="C1277" t="str">
            <v>UN</v>
          </cell>
          <cell r="D1277">
            <v>122.2</v>
          </cell>
        </row>
        <row r="1278">
          <cell r="A1278" t="str">
            <v>ELE-LUM-010</v>
          </cell>
          <cell r="B1278" t="str">
            <v>LUMINÁRIA COMERCIAL CHANFRADA DE SOBREPOR, PARA DUAS (2) LÂMPADAS TUBULARES FLUORESCENTE 2X16W-ØT8 OU 2X20W-ØT10 OU LED 2X9W-ØT8, FORNECIMENTO E INSTALAÇÃO, EXCLUSIVE BASE, REATOR E LÂMPADAS</v>
          </cell>
          <cell r="C1278" t="str">
            <v>UN</v>
          </cell>
          <cell r="D1278">
            <v>64.47</v>
          </cell>
        </row>
        <row r="1279">
          <cell r="A1279" t="str">
            <v>ELE-LUM-011</v>
          </cell>
          <cell r="B1279" t="str">
            <v>LUMINÁRIA COMERCIAL CHANFRADA DE SOBREPOR COMPLETA, PARA DUAS (2) LÂMPADAS TUBULARES FLUORESCENTE 2X16W-ØT8, FORNECIMENTO E INSTALAÇÃO, INCLUSIVE BASE, REATOR E LÂMPADAS</v>
          </cell>
          <cell r="C1279" t="str">
            <v>UN</v>
          </cell>
          <cell r="D1279">
            <v>160.83000000000001</v>
          </cell>
        </row>
        <row r="1280">
          <cell r="A1280" t="str">
            <v>ELE-LUM-015</v>
          </cell>
          <cell r="B1280" t="str">
            <v>LUMINÁRIA COMERCIAL CHANFRADA DE SOBREPOR, PARA QUATRO (4) LÂMPADAS TUBULARES FLUORESCENTE 4X16W-ØT8 OU 4X20W-ØT10 OU LED 4X9W-ØT8, FORNECIMENTO E INSTALAÇÃO, EXCLUSIVE BASE, REATOR E LÂMPADAS</v>
          </cell>
          <cell r="C1280" t="str">
            <v>UN</v>
          </cell>
          <cell r="D1280">
            <v>89.6</v>
          </cell>
        </row>
        <row r="1281">
          <cell r="A1281" t="str">
            <v>ELE-LUM-016</v>
          </cell>
          <cell r="B1281" t="str">
            <v>LUMINÁRIA COMERCIAL CHANFRADA DE SOBREPOR COMPLETA, PARA QUATRO (4) LÂMPADAS TUBULARES FLUORESCENTE 4X16W-ØT8, FORNECIMENTO E INSTALAÇÃO, INCLUSIVE BASE, REATOR E LÂMPADAS</v>
          </cell>
          <cell r="C1281" t="str">
            <v>UN</v>
          </cell>
          <cell r="D1281">
            <v>282.32</v>
          </cell>
        </row>
        <row r="1282">
          <cell r="A1282" t="str">
            <v>ELE-LUM-020</v>
          </cell>
          <cell r="B1282" t="str">
            <v>LUMINÁRIA COMERCIAL CHANFRADA DE SOBREPOR, PARA UMA (1) LÂMPADA TUBULAR FLUORESCENTE 1X32W-ØT8 OU 1X40W-ØT10 OU LED 1X18W-ØT8, FORNECIMENTO E INSTALAÇÃO, EXCLUSIVE BASE, REATOR E LÂMPADA</v>
          </cell>
          <cell r="C1282" t="str">
            <v>UN</v>
          </cell>
          <cell r="D1282">
            <v>70.790000000000006</v>
          </cell>
        </row>
        <row r="1283">
          <cell r="A1283" t="str">
            <v>ELE-LUM-021</v>
          </cell>
          <cell r="B1283" t="str">
            <v>LUMINÁRIA COMERCIAL CHANFRADA DE SOBREPOR COMPLETA, PARA UMA (1) LÂMPADA TUBULAR FLUORESCENTE 1X32W-ØT8, FORNECIMENTO E INSTALAÇÃO, INCLUSIVE BASE, REATOR E LÂMPADA</v>
          </cell>
          <cell r="C1283" t="str">
            <v>UN</v>
          </cell>
          <cell r="D1283">
            <v>146.97999999999999</v>
          </cell>
        </row>
        <row r="1284">
          <cell r="A1284" t="str">
            <v>ELE-LUM-025</v>
          </cell>
          <cell r="B1284" t="str">
            <v>LUMINÁRIA COMERCIAL CHANFRADA DE SOBREPOR, PARA DUAS (2) LÂMPADAS TUBULARES FLUORESCENTE 2X32W-ØT8 OU 2X40W-ØT10 OU LED 2X18W-ØT8, FORNECIMENTO E INSTALAÇÃO, EXCLUSIVE BASE, REATOR E LÂMPADAS</v>
          </cell>
          <cell r="C1284" t="str">
            <v>UN</v>
          </cell>
          <cell r="D1284">
            <v>81.48</v>
          </cell>
        </row>
        <row r="1285">
          <cell r="A1285" t="str">
            <v>ELE-LUM-026</v>
          </cell>
          <cell r="B1285" t="str">
            <v>LUMINÁRIA COMERCIAL CHANFRADA DE SOBREPOR COMPLETA, PARA DUAS (2) LÂMPADAS TUBULARES FLUORESCENTE 2X32W-ØT8, FORNECIMENTO E INSTALAÇÃO, INCLUSIVE BASE, REATOR E LÂMPADAS</v>
          </cell>
          <cell r="C1285" t="str">
            <v>UN</v>
          </cell>
          <cell r="D1285">
            <v>186.24</v>
          </cell>
        </row>
        <row r="1286">
          <cell r="A1286" t="str">
            <v>ELE-LUM-030</v>
          </cell>
          <cell r="B1286" t="str">
            <v>LUMINÁRIA COMERCIAL CHANFRADA DE SOBREPOR, PARA QUATRO (4) LÂMPADAS TUBULARES FLUORESCENTE 4X32W-ØT8 OU 4X40W-ØT10 OU LED 4X18W-ØT8, FORNECIMENTO E INSTALAÇÃO, EXCLUSIVE BASE, REATOR E LÂMPADAS</v>
          </cell>
          <cell r="C1286" t="str">
            <v>UN</v>
          </cell>
          <cell r="D1286">
            <v>119.46</v>
          </cell>
        </row>
        <row r="1287">
          <cell r="A1287" t="str">
            <v>ELE-LUM-031</v>
          </cell>
          <cell r="B1287" t="str">
            <v>LUMINÁRIA COMERCIAL CHANFRADA DE SOBREPOR COMPLETA, PARA QUATRO (4) LÂMPADAS TUBULARES FLUORESCENTE 4X32W-ØT8, FORNECIMENTO E INSTALAÇÃO, INCLUSIVE BASE, REATOR E LÂMPADAS</v>
          </cell>
          <cell r="C1287" t="str">
            <v>UN</v>
          </cell>
          <cell r="D1287">
            <v>328.98</v>
          </cell>
        </row>
        <row r="1288">
          <cell r="A1288" t="str">
            <v>ELE-LUM-045</v>
          </cell>
          <cell r="B1288" t="str">
            <v>LUMINÁRIA TIPO DROPS COM BASE SUPORTE GALVANIZADA E GLOBO LEITOSO, PARA UMA (1) LÂMPADA BASE E-27, FORNECIMENTO E INSTALAÇÃO, EXCLUSIVE BASE E LÂMPADA</v>
          </cell>
          <cell r="C1288" t="str">
            <v>UN</v>
          </cell>
          <cell r="D1288">
            <v>56.1</v>
          </cell>
        </row>
        <row r="1289">
          <cell r="A1289" t="str">
            <v>ELE-LUM-046</v>
          </cell>
          <cell r="B1289" t="str">
            <v>LUMINÁRIA TIPO DROPS COM BASE SUPORTE GALVANIZADA E GLOBO LEITOSO COMPLETA, PARA UMA (1) LÂMPADA FLUORESCENTE COMPACTA DE 20W, FORNECIMENTO E INSTALAÇÃO, INCLUSIVE BASE E LÂMPADA</v>
          </cell>
          <cell r="C1289" t="str">
            <v>UN</v>
          </cell>
          <cell r="D1289">
            <v>78.400000000000006</v>
          </cell>
        </row>
        <row r="1290">
          <cell r="A1290" t="str">
            <v>ELE-LUM-050</v>
          </cell>
          <cell r="B1290" t="str">
            <v>LUMINÁRIA ARANDELA TIPO TARTARUGA, PARA UMA (1) LÂMPADA BASE E-27, POTÊNCIA MÁXIMA 60W, FORNECIMENTO E INSTALAÇÃO, EXCLUSIVE BASE E LÂMPADA</v>
          </cell>
          <cell r="C1290" t="str">
            <v>UN</v>
          </cell>
          <cell r="D1290">
            <v>38.51</v>
          </cell>
        </row>
        <row r="1291">
          <cell r="A1291" t="str">
            <v>ELE-LUM-051</v>
          </cell>
          <cell r="B1291" t="str">
            <v>LUMINÁRIA ARANDELA TIPO TARTARUGA COMPLETA, PARA UMA (1) LÂMPADA FLUORESCENTE COMPACTA 20W, FORNECIMENTO E INSTALAÇÃO, INCLUSIVE BASE E LÂMPADA</v>
          </cell>
          <cell r="C1291" t="str">
            <v>UN</v>
          </cell>
          <cell r="D1291">
            <v>60.81</v>
          </cell>
        </row>
        <row r="1292">
          <cell r="A1292" t="str">
            <v>ELE-LUM-052</v>
          </cell>
          <cell r="B1292" t="str">
            <v>LUMINÁRIA ARANDELA TIPO TARTARUGA BLINDADA, PARA UMA (1) LÂMPADA BASE E-27, POTÊNCIA MÁXIMA 60W, FORNECIMENTO E INSTALAÇÃO, EXCLUSIVE BASE E LÂMPADA</v>
          </cell>
          <cell r="C1292" t="str">
            <v>UN</v>
          </cell>
          <cell r="D1292">
            <v>66.19</v>
          </cell>
        </row>
        <row r="1293">
          <cell r="A1293" t="str">
            <v>ELE-LUM-053</v>
          </cell>
          <cell r="B1293" t="str">
            <v>LUMINÁRIA ARANDELA TIPO TARTARUGA BLINDADA COMPLETA, PARA UMA (1) LÂMPADA FLUORESCENTE COMPACTA 20W, FORNECIMENTO E INSTALAÇÃO, INCLUSIVE BASE E LÂMPADA</v>
          </cell>
          <cell r="C1293" t="str">
            <v>UN</v>
          </cell>
          <cell r="D1293">
            <v>88.49</v>
          </cell>
        </row>
        <row r="1294">
          <cell r="A1294" t="str">
            <v>ELE-LUM-055</v>
          </cell>
          <cell r="B1294" t="str">
            <v>LUMINÁRIA REFLETORA PARA ILUMINAÇÃO PÚBLICA PARA LÂMPADA VAPOR DE MERCÚRIO, SÓDIO E METÁLICA, 1 PÉTALA, POSTE DE AÇO GALVANIZADO COM 10 M DE ALTURA LIVRE (COMPLETA)</v>
          </cell>
          <cell r="C1294" t="str">
            <v>UN</v>
          </cell>
          <cell r="D1294">
            <v>4712</v>
          </cell>
        </row>
        <row r="1295">
          <cell r="A1295" t="str">
            <v>ELE-LUM-060</v>
          </cell>
          <cell r="B1295" t="str">
            <v>LUMINÁRIA REFLETORA PARA ILUMINAÇÃO PÚBLICA PARA LÂMPADA VAPOR DE MERCÚRIO, SÓDIO E METÁLICA, 2 PÉTALAS, POSTE DE AÇO GALVANIZADO COM 10 M DE ALTURA LIVRE (COMPLETA)</v>
          </cell>
          <cell r="C1295" t="str">
            <v>UN</v>
          </cell>
          <cell r="D1295">
            <v>5224.29</v>
          </cell>
        </row>
        <row r="1296">
          <cell r="A1296" t="str">
            <v>ELE-LUM-065</v>
          </cell>
          <cell r="B1296" t="str">
            <v>LUMINÁRIA REFLETORA PARA ILUMINAÇÃO PÚBLICA COM LÂMPADA VAPOR DE MERCÚRIO, 2 REFLETORES DE 250W EM POSTE DE CONCRETO COM 9 M DE ALTURA (COMPLETA)</v>
          </cell>
          <cell r="C1296" t="str">
            <v>UN</v>
          </cell>
          <cell r="D1296">
            <v>1845.88</v>
          </cell>
        </row>
        <row r="1297">
          <cell r="A1297" t="str">
            <v>ELE-LUM-070</v>
          </cell>
          <cell r="B1297" t="str">
            <v>LUMINÁRIA REFLETORA PARA ILUMINAÇÃO PÚBLICA COM LÂMPADA VAPOR DE MERCÚRIO, 6 REFLETORES DE 400W EM POSTE DE CONCRETO COM 9 M DE ALTURA (COMPLETA)</v>
          </cell>
          <cell r="C1297" t="str">
            <v>UN</v>
          </cell>
          <cell r="D1297">
            <v>1807.38</v>
          </cell>
        </row>
        <row r="1298">
          <cell r="A1298" t="str">
            <v>ELE-LUM-075</v>
          </cell>
          <cell r="B1298" t="str">
            <v>LUMINÁRIA REFLETORA PARA ILUMINAÇÃO PÚBLICA COM LÂMPADA VAPOR DE MERCÚRIO, 3 REFLETORES DE 400W EM POSTE DE CONCRETO COM 11 M DE ALTURA (COMPLETA)</v>
          </cell>
          <cell r="C1298" t="str">
            <v>UN</v>
          </cell>
          <cell r="D1298">
            <v>2804.29</v>
          </cell>
        </row>
        <row r="1299">
          <cell r="A1299" t="str">
            <v>ELE-MAN-015</v>
          </cell>
          <cell r="B1299" t="str">
            <v>ELETRODUTO FLEXÍVEL CORRUGADO, PVC, ANTI-CHAMA, DN 20MM (1/2"), APLICADO EM ALVENARIA, INCLUSIVE RASGO</v>
          </cell>
          <cell r="C1299" t="str">
            <v>M</v>
          </cell>
          <cell r="D1299">
            <v>7.48</v>
          </cell>
        </row>
        <row r="1300">
          <cell r="A1300" t="str">
            <v>ELE-MAN-020</v>
          </cell>
          <cell r="B1300" t="str">
            <v>ELETRODUTO FLEXÍVEL CORRUGADO, PVC, ANTI-CHAMA, DN 25MM (3/4"), APLICADO EM ALVENARIA, INCLUSIVE RASGO</v>
          </cell>
          <cell r="C1300" t="str">
            <v>M</v>
          </cell>
          <cell r="D1300">
            <v>8.23</v>
          </cell>
        </row>
        <row r="1301">
          <cell r="A1301" t="str">
            <v>ELE-MAN-025</v>
          </cell>
          <cell r="B1301" t="str">
            <v>ELETRODUTO FLEXÍVEL CORRUGADO, PVC, ANTI-CHAMA, DN 32MM (1"), APLICADO EM ALVENARIA, INCLUSIVE RASGO</v>
          </cell>
          <cell r="C1301" t="str">
            <v>M</v>
          </cell>
          <cell r="D1301">
            <v>11.46</v>
          </cell>
        </row>
        <row r="1302">
          <cell r="A1302" t="str">
            <v>ELE-PAD-110</v>
          </cell>
          <cell r="B1302" t="str">
            <v>ARMAÇÃO SECUNDÁRIA DE UM ESTRIBO, EM AÇO GALVANIZADO, PARA FIXAÇÃO DE ISOLADOR ROLDANA, EXCLUSIVE ISOLADOR, INCLUSIVE INSTALAÇÃO</v>
          </cell>
          <cell r="C1302" t="str">
            <v>UN</v>
          </cell>
          <cell r="D1302">
            <v>40.67</v>
          </cell>
        </row>
        <row r="1303">
          <cell r="A1303" t="str">
            <v>ELE-PAD-120</v>
          </cell>
          <cell r="B1303" t="str">
            <v>ISOLADOR ROLDANA EM PORCELANA, TENSÃO NOMINAL 1KV, EXCLUSIVE ARMAÇÃO SECUNDÁRIA, INCLUSIVE INSTALAÇÃO</v>
          </cell>
          <cell r="C1303" t="str">
            <v>UN</v>
          </cell>
          <cell r="D1303">
            <v>10.5</v>
          </cell>
        </row>
        <row r="1304">
          <cell r="A1304" t="str">
            <v>ELE-PER-005</v>
          </cell>
          <cell r="B1304" t="str">
            <v>PERFILADO LISO (38X19)MM EM CHAPA DE AÇO GALVANIZADO #18, COM TRATAMENTO PRÉ-ZINCADO, INCLUSIVE FIXAÇÃO SUPERIOR, CONEXÕES E ACESSÓRIOS, EXCLUSIVE TAMPA DE ENCAIXE</v>
          </cell>
          <cell r="C1304" t="str">
            <v>M</v>
          </cell>
          <cell r="D1304">
            <v>43.23</v>
          </cell>
        </row>
        <row r="1305">
          <cell r="A1305" t="str">
            <v>ELE-PER-010</v>
          </cell>
          <cell r="B1305" t="str">
            <v>PERFILADO LISO (38X38)MM EM CHAPA DE AÇO GALVANIZADO #18, COM TRATAMENTO PRÉ-ZINCADO, INCLUSIVE FIXAÇÃO SUPERIOR, CONEXÕES E ACESSÓRIOS, EXCLUSIVE TAMPA DE ENCAIXE</v>
          </cell>
          <cell r="C1305" t="str">
            <v>M</v>
          </cell>
          <cell r="D1305">
            <v>53.75</v>
          </cell>
        </row>
        <row r="1306">
          <cell r="A1306" t="str">
            <v>ELE-PER-015</v>
          </cell>
          <cell r="B1306" t="str">
            <v>PERFILADO LISO (38X38)MM EM CHAPA DE AÇO GALVANIZADO #18, COM TRATAMENTO PRÉ-ZINCADO, INCLUSIVE TAMPA DE ENCAIXE, FIXAÇÃO SUPERIOR, CONEXÕES E ACESSÓRIOS</v>
          </cell>
          <cell r="C1306" t="str">
            <v>M</v>
          </cell>
          <cell r="D1306">
            <v>64.98</v>
          </cell>
        </row>
        <row r="1307">
          <cell r="A1307" t="str">
            <v>ELE-PER-025</v>
          </cell>
          <cell r="B1307" t="str">
            <v>PERFILADO PERFURADO (38X38)MM EM CHAPA DE AÇO GALVANIZADO #18, COM TRATAMENTO PRÉ-ZINCADO, INCLUSIVE TAMPA DE ENCAIXE, FIXAÇÃO SUPERIOR, CONEXÕES E ACESSÓRIOS</v>
          </cell>
          <cell r="C1307" t="str">
            <v>M</v>
          </cell>
          <cell r="D1307">
            <v>64.77</v>
          </cell>
        </row>
        <row r="1308">
          <cell r="A1308" t="str">
            <v>ELE-PER-030</v>
          </cell>
          <cell r="B1308" t="str">
            <v>PERFILADO PERFURADO (38X38)MM EM CHAPA DE AÇO GALVANIZADO #18, COM TRATAMENTO PRÉ-ZINCADO, INCLUSIVE FIXAÇÃO SUPERIOR, CONEXÕES E ACESSÓRIOS, EXCLUSIVE TAMPA DE ENCAIXE</v>
          </cell>
          <cell r="C1308" t="str">
            <v>M</v>
          </cell>
          <cell r="D1308">
            <v>53.54</v>
          </cell>
        </row>
        <row r="1309">
          <cell r="A1309" t="str">
            <v>ELE-PER-060</v>
          </cell>
          <cell r="B1309" t="str">
            <v>SUPORTE OU GANCHO DE LUMINÁRIA PARA PERFILADO (38X38)MM, TIPO CURTO, EM CHAPA DE AÇO COM TRATAMENTO PRÉ-ZINCADO, INCLUSIVE ACESSÓRIOS E FIXAÇÃO</v>
          </cell>
          <cell r="C1309" t="str">
            <v>UN</v>
          </cell>
          <cell r="D1309">
            <v>6.41</v>
          </cell>
        </row>
        <row r="1310">
          <cell r="A1310" t="str">
            <v>ELE-PER-065</v>
          </cell>
          <cell r="B1310" t="str">
            <v>SUPORTE OU GANCHO DE LUMINÁRIA PARA PERFILADO (38X38)MM, TIPO LONGO, EM CHAPA DE AÇO COM TRATAMENTO PRÉ-ZINCADO, INCLUSIVE ACESSÓRIOS E FIXAÇÃO</v>
          </cell>
          <cell r="C1310" t="str">
            <v>UN</v>
          </cell>
          <cell r="D1310">
            <v>6.71</v>
          </cell>
        </row>
        <row r="1311">
          <cell r="A1311" t="str">
            <v>ELE-PER-080</v>
          </cell>
          <cell r="B1311" t="str">
            <v>VERGALHÃO DE AÇO COM ROSCA TOTAL PARA PERFILADO, DIÂMETRO 1/4", INCLUSIVE FORNECIMENTO, FIXAÇÃO E INSTALAÇÃO</v>
          </cell>
          <cell r="C1311" t="str">
            <v>M</v>
          </cell>
          <cell r="D1311">
            <v>13.3</v>
          </cell>
        </row>
        <row r="1312">
          <cell r="A1312" t="str">
            <v>ELE-PER-090</v>
          </cell>
          <cell r="B1312" t="str">
            <v>CAIXA DE DERIVAÇÃO TIPO "C" PARA PERFILADO EM CHAPA DE AÇO  COM TRATAMENTO PRÉ-ZINCADO, INCLUSIVE TAMPA E FIXAÇÃO</v>
          </cell>
          <cell r="C1312" t="str">
            <v>UN</v>
          </cell>
          <cell r="D1312">
            <v>26.28</v>
          </cell>
        </row>
        <row r="1313">
          <cell r="A1313" t="str">
            <v>ELE-PER-095</v>
          </cell>
          <cell r="B1313" t="str">
            <v>CAIXA DE DERIVAÇÃO TIPO "I" PARA PERFILADO EM CHAPA DE AÇO  COM TRATAMENTO PRÉ-ZINCADO, INCLUSIVE TAMPA E FIXAÇÃO</v>
          </cell>
          <cell r="C1313" t="str">
            <v>UN</v>
          </cell>
          <cell r="D1313">
            <v>26.21</v>
          </cell>
        </row>
        <row r="1314">
          <cell r="A1314" t="str">
            <v>ELE-PER-100</v>
          </cell>
          <cell r="B1314" t="str">
            <v>CAIXA DE DERIVAÇÃO TIPO "L" PARA PERFILADO EM CHAPA DE AÇO  COM TRATAMENTO PRÉ-ZINCADO, INCLUSIVE TAMPA E FIXAÇÃO</v>
          </cell>
          <cell r="C1314" t="str">
            <v>UN</v>
          </cell>
          <cell r="D1314">
            <v>26.41</v>
          </cell>
        </row>
        <row r="1315">
          <cell r="A1315" t="str">
            <v>ELE-PER-105</v>
          </cell>
          <cell r="B1315" t="str">
            <v>CAIXA DE DERIVAÇÃO TIPO "T" PARA PERFILADO EM CHAPA DE AÇO  COM TRATAMENTO PRÉ-ZINCADO, INCLUSIVE TAMPA E FIXAÇÃO</v>
          </cell>
          <cell r="C1315" t="str">
            <v>UN</v>
          </cell>
          <cell r="D1315">
            <v>26.92</v>
          </cell>
        </row>
        <row r="1316">
          <cell r="A1316" t="str">
            <v>ELE-PER-110</v>
          </cell>
          <cell r="B1316" t="str">
            <v>CAIXA DE DERIVAÇÃO TIPO "X" PARA PERFILADO EM CHAPA DE AÇO  COM TRATAMENTO PRÉ-ZINCADO, INCLUSIVE TAMPA E FIXAÇÃO</v>
          </cell>
          <cell r="C1316" t="str">
            <v>UN</v>
          </cell>
          <cell r="D1316">
            <v>27.77</v>
          </cell>
        </row>
        <row r="1317">
          <cell r="A1317" t="str">
            <v>ELE-PLA-005</v>
          </cell>
          <cell r="B1317" t="str">
            <v>PLACA (ESPELHO) PARA CAIXA , 3" x 3"</v>
          </cell>
          <cell r="C1317" t="str">
            <v>UN</v>
          </cell>
          <cell r="D1317">
            <v>5.36</v>
          </cell>
        </row>
        <row r="1318">
          <cell r="A1318" t="str">
            <v>ELE-PLA-025</v>
          </cell>
          <cell r="B1318" t="str">
            <v>PLACA CEGA PARA CAIXA , 4" x 4"</v>
          </cell>
          <cell r="C1318" t="str">
            <v>UN</v>
          </cell>
          <cell r="D1318">
            <v>10.82</v>
          </cell>
        </row>
        <row r="1319">
          <cell r="A1319" t="str">
            <v>ELE-PRO-005</v>
          </cell>
          <cell r="B1319" t="str">
            <v>PROJETOR EXTERNO PARA LÂMPADA A VAPOR DE MERCÚRIO , DE IODETO METÁLICO OU DE SÓDIO, COM ÂNGULO REGULÁVEL, COM ALOJAMENTO PARA REATOR, COMPLETO</v>
          </cell>
          <cell r="C1319" t="str">
            <v>UN</v>
          </cell>
          <cell r="D1319">
            <v>464.46</v>
          </cell>
        </row>
        <row r="1320">
          <cell r="A1320" t="str">
            <v>ELE-PRO-010</v>
          </cell>
          <cell r="B1320" t="str">
            <v>POSTE TELECÔNICO RETO, H = 9,00 M EM AÇO GALVANIZADO , (LIVRE)</v>
          </cell>
          <cell r="C1320" t="str">
            <v>UN</v>
          </cell>
          <cell r="D1320">
            <v>1730.58</v>
          </cell>
        </row>
        <row r="1321">
          <cell r="A1321" t="str">
            <v>ELE-QUA-005</v>
          </cell>
          <cell r="B1321" t="str">
            <v>QUADRO DE DISTRIBUIÇÃO PARA 8 MÓDULOS COM BARRAMENTO E CHAVE</v>
          </cell>
          <cell r="C1321" t="str">
            <v>UN</v>
          </cell>
          <cell r="D1321">
            <v>140.5</v>
          </cell>
        </row>
        <row r="1322">
          <cell r="A1322" t="str">
            <v>ELE-QUA-006</v>
          </cell>
          <cell r="B1322" t="str">
            <v>QUADRO DE DISTRIBUIÇÃO PARA 12 MÓDULOS COM BARRAMENTO E CHAVE</v>
          </cell>
          <cell r="C1322" t="str">
            <v>UN</v>
          </cell>
          <cell r="D1322">
            <v>181.36</v>
          </cell>
        </row>
        <row r="1323">
          <cell r="A1323" t="str">
            <v>ELE-QUA-010</v>
          </cell>
          <cell r="B1323" t="str">
            <v>QUADRO DE DISTRIBUIÇÃO PARA 20 MÓDULOS COM BARRAMENTO 100 A</v>
          </cell>
          <cell r="C1323" t="str">
            <v>UN</v>
          </cell>
          <cell r="D1323">
            <v>254.39</v>
          </cell>
        </row>
        <row r="1324">
          <cell r="A1324" t="str">
            <v>ELE-QUA-015</v>
          </cell>
          <cell r="B1324" t="str">
            <v>QUADRO DE DISTRIBUIÇÃO PARA 24 MÓDULOS COM BARRAMENTO 100 A</v>
          </cell>
          <cell r="C1324" t="str">
            <v>UN</v>
          </cell>
          <cell r="D1324">
            <v>344.81</v>
          </cell>
        </row>
        <row r="1325">
          <cell r="A1325" t="str">
            <v>ELE-QUA-020</v>
          </cell>
          <cell r="B1325" t="str">
            <v>QUADRO DE DISTRIBUIÇÃO PARA 36 MÓDULOS COM BARRAMENTO 100 A</v>
          </cell>
          <cell r="C1325" t="str">
            <v>UN</v>
          </cell>
          <cell r="D1325">
            <v>446.12</v>
          </cell>
        </row>
        <row r="1326">
          <cell r="A1326" t="str">
            <v>ELE-QUA-025</v>
          </cell>
          <cell r="B1326" t="str">
            <v>QUADRO DE DISTRIBUIÇÃO PARA 42 MÓDULOS COM BARRAMENTO 100 A</v>
          </cell>
          <cell r="C1326" t="str">
            <v>UN</v>
          </cell>
          <cell r="D1326">
            <v>759.39</v>
          </cell>
        </row>
        <row r="1327">
          <cell r="A1327" t="str">
            <v>ELE-QUA-030</v>
          </cell>
          <cell r="B1327" t="str">
            <v>QUADRO DE DISTRIBUIÇÃO PARA 50 MÓDULOS COM BARRAMENTO 100 A</v>
          </cell>
          <cell r="C1327" t="str">
            <v>UN</v>
          </cell>
          <cell r="D1327">
            <v>1022.63</v>
          </cell>
        </row>
        <row r="1328">
          <cell r="A1328" t="str">
            <v>ELE-QUA-031</v>
          </cell>
          <cell r="B1328" t="str">
            <v>QUADRO DE DISTRIBUIÇÃO DE LUZ EM PVC DE EMBUTIR, ATÉ 8 DIVISÕES MODULARES, DIMENSÕES EXTERNAS 160 X 240 X 89 MM</v>
          </cell>
          <cell r="C1328" t="str">
            <v>UN</v>
          </cell>
          <cell r="D1328">
            <v>187.13</v>
          </cell>
        </row>
        <row r="1329">
          <cell r="A1329" t="str">
            <v>ELE-QUA-032</v>
          </cell>
          <cell r="B1329" t="str">
            <v>QUADRO DE DISTRIBUIÇÃO DE LUZ EM PVC DE EMBUTIR, ATÉ 16 DIVISÕES MODULARES, DIMENSÕES EXTERNAS 260 X 310 X 85 MM</v>
          </cell>
          <cell r="C1329" t="str">
            <v>UN</v>
          </cell>
          <cell r="D1329">
            <v>214.25</v>
          </cell>
        </row>
        <row r="1330">
          <cell r="A1330" t="str">
            <v>ELE-QUA-035</v>
          </cell>
          <cell r="B1330" t="str">
            <v>QUADRO DE COMANDO PARA BOMBA P = 0,5 CV, RECALQUE</v>
          </cell>
          <cell r="C1330" t="str">
            <v>UN</v>
          </cell>
          <cell r="D1330">
            <v>229.79</v>
          </cell>
        </row>
        <row r="1331">
          <cell r="A1331" t="str">
            <v>ELE-QUA-040</v>
          </cell>
          <cell r="B1331" t="str">
            <v>QUADRO DE COMANDO PARA BOMBA P = 1,0 CV, RECALQUE</v>
          </cell>
          <cell r="C1331" t="str">
            <v>UN</v>
          </cell>
          <cell r="D1331">
            <v>238.48</v>
          </cell>
        </row>
        <row r="1332">
          <cell r="A1332" t="str">
            <v>ELE-QUA-045</v>
          </cell>
          <cell r="B1332" t="str">
            <v>QUADRO DE COMANDO PARA BOMBA P = 1,5 CV, RECALQUE</v>
          </cell>
          <cell r="C1332" t="str">
            <v>UN</v>
          </cell>
          <cell r="D1332">
            <v>242.23</v>
          </cell>
        </row>
        <row r="1333">
          <cell r="A1333" t="str">
            <v>ELE-QUA-050</v>
          </cell>
          <cell r="B1333" t="str">
            <v>QUADRO DE COMANDO PARA BOMBA P = 2,0 CV, RECALQUE</v>
          </cell>
          <cell r="C1333" t="str">
            <v>UN</v>
          </cell>
          <cell r="D1333">
            <v>290.33999999999997</v>
          </cell>
        </row>
        <row r="1334">
          <cell r="A1334" t="str">
            <v>ELE-QUA-055</v>
          </cell>
          <cell r="B1334" t="str">
            <v>QUADRO DE COMANDO PARA BOMBA P = 2,5 CV, RECALQUE</v>
          </cell>
          <cell r="C1334" t="str">
            <v>UN</v>
          </cell>
          <cell r="D1334">
            <v>292.52999999999997</v>
          </cell>
        </row>
        <row r="1335">
          <cell r="A1335" t="str">
            <v>ELE-QUA-060</v>
          </cell>
          <cell r="B1335" t="str">
            <v>QUADRO DE COMANDO PARA BOMBA P = 3,0 CV, RECALQUE</v>
          </cell>
          <cell r="C1335" t="str">
            <v>UN</v>
          </cell>
          <cell r="D1335">
            <v>295.81</v>
          </cell>
        </row>
        <row r="1336">
          <cell r="A1336" t="str">
            <v>ELE-REA-005</v>
          </cell>
          <cell r="B1336" t="str">
            <v>REATOR ELETRÔNICO, ALTO FATOR DE POTÊNCIA (A.F.P), PARTIDA RÁPIDA, PARA UMA (1) LÂMPADA TUBULAR, POTÊNCIA 16W, FORNECIMENTO E INSTALAÇÃO</v>
          </cell>
          <cell r="C1336" t="str">
            <v>UN</v>
          </cell>
          <cell r="D1336">
            <v>29.65</v>
          </cell>
        </row>
        <row r="1337">
          <cell r="A1337" t="str">
            <v>ELE-REA-010</v>
          </cell>
          <cell r="B1337" t="str">
            <v>REATOR ELETRÔNICO, ALTO FATOR DE POTÊNCIA (A.F.P), PARTIDA RÁPIDA, PARA DUAS (2) LÂMPADAS TUBULARES, POTÊNCIA 16W, FORNECIMENTO E INSTALAÇÃO</v>
          </cell>
          <cell r="C1337" t="str">
            <v>UN</v>
          </cell>
          <cell r="D1337">
            <v>31.04</v>
          </cell>
        </row>
        <row r="1338">
          <cell r="A1338" t="str">
            <v>ELE-REA-015</v>
          </cell>
          <cell r="B1338" t="str">
            <v>REATOR ELETRÔNICO, ALTO FATOR DE POTÊNCIA (A.F.P), PARTIDA RÁPIDA, PARA UMA (1) LÂMPADA TUBULAR, POTÊNCIA 32W, FORNECIMENTO E INSTALAÇÃO</v>
          </cell>
          <cell r="C1338" t="str">
            <v>UN</v>
          </cell>
          <cell r="D1338">
            <v>42.91</v>
          </cell>
        </row>
        <row r="1339">
          <cell r="A1339" t="str">
            <v>ELE-REA-020</v>
          </cell>
          <cell r="B1339" t="str">
            <v>REATOR ELETRÔNICO, ALTO FATOR DE POTÊNCIA (A.F.P), PARTIDA RÁPIDA, PARA DUAS (2) LÂMPADAS TUBULARES, POTÊNCIA 32W, FORNECIMENTO E INSTALAÇÃO</v>
          </cell>
          <cell r="C1339" t="str">
            <v>UN</v>
          </cell>
          <cell r="D1339">
            <v>38.200000000000003</v>
          </cell>
        </row>
        <row r="1340">
          <cell r="A1340" t="str">
            <v>ELE-REA-025</v>
          </cell>
          <cell r="B1340" t="str">
            <v>REATOR ELETRÔNICO, ALTO FATOR DE POTÊNCIA (A.F.P), PARTIDA RÁPIDA, PARA UMA (1) LÂMPADA TUBULAR, POTÊNCIA 20W, FORNECIMENTO E INSTALAÇÃO</v>
          </cell>
          <cell r="C1340" t="str">
            <v>UN</v>
          </cell>
          <cell r="D1340">
            <v>28</v>
          </cell>
        </row>
        <row r="1341">
          <cell r="A1341" t="str">
            <v>ELE-REA-030</v>
          </cell>
          <cell r="B1341" t="str">
            <v>REATOR ELETRÔNICO, ALTO FATOR DE POTÊNCIA (A.F.P), PARTIDA RÁPIDA, PARA DUAS (2) LÂMPADAS TUBULARES, POTÊNCIA 20W, FORNECIMENTO E INSTALAÇÃO</v>
          </cell>
          <cell r="C1341" t="str">
            <v>UN</v>
          </cell>
          <cell r="D1341">
            <v>33.6</v>
          </cell>
        </row>
        <row r="1342">
          <cell r="A1342" t="str">
            <v>ELE-REA-035</v>
          </cell>
          <cell r="B1342" t="str">
            <v>REATOR ELETRÔNICO, ALTO FATOR DE POTÊNCIA (A.F.P), PARTIDA RÁPIDA, PARA UMA (1) LÂMPADA TUBULAR, POTÊNCIA 40W, FORNECIMENTO E INSTALAÇÃO</v>
          </cell>
          <cell r="C1342" t="str">
            <v>UN</v>
          </cell>
          <cell r="D1342">
            <v>27.69</v>
          </cell>
        </row>
        <row r="1343">
          <cell r="A1343" t="str">
            <v>ELE-REA-040</v>
          </cell>
          <cell r="B1343" t="str">
            <v>REATOR ELETRÔNICO, ALTO FATOR DE POTÊNCIA (A.F.P), PARTIDA RÁPIDA, PARA DUAS (2) LÂMPADAS TUBULARES, POTÊNCIA 40W, FORNECIMENTO E INSTALAÇÃO</v>
          </cell>
          <cell r="C1343" t="str">
            <v>UN</v>
          </cell>
          <cell r="D1343">
            <v>36.479999999999997</v>
          </cell>
        </row>
        <row r="1344">
          <cell r="A1344" t="str">
            <v>ELE-REL-005</v>
          </cell>
          <cell r="B1344" t="str">
            <v>RELÉ FOTOELÉTRICO, TENSÃO 120V COM CAPACIDADE DE CARGA 1200VA, INCLUSIVE BASE E INSTALAÇÃO</v>
          </cell>
          <cell r="C1344" t="str">
            <v>UN</v>
          </cell>
          <cell r="D1344">
            <v>37.729999999999997</v>
          </cell>
        </row>
        <row r="1345">
          <cell r="A1345" t="str">
            <v>ELE-REL-010</v>
          </cell>
          <cell r="B1345" t="str">
            <v>RELÉ FOTOELÉTRICO, TENSÃO 220V COM CAPACIDADE DE CARGA 1800VA, INCLUSIVE BASE E INSTALAÇÃO</v>
          </cell>
          <cell r="C1345" t="str">
            <v>UN</v>
          </cell>
          <cell r="D1345">
            <v>42.25</v>
          </cell>
        </row>
        <row r="1346">
          <cell r="A1346" t="str">
            <v>ELE-SIR-005</v>
          </cell>
          <cell r="B1346" t="str">
            <v>SIRENE PARA ALCANCE ATÉ 500 M REF. RT-10</v>
          </cell>
          <cell r="C1346" t="str">
            <v>UN</v>
          </cell>
          <cell r="D1346">
            <v>494.52</v>
          </cell>
        </row>
        <row r="1347">
          <cell r="A1347" t="str">
            <v>ELE-SIR-010</v>
          </cell>
          <cell r="B1347" t="str">
            <v>SIRENE DE ALTA POTÊNCIA, TIMBRE Ø 150MM, 100DCB</v>
          </cell>
          <cell r="C1347" t="str">
            <v>UN</v>
          </cell>
          <cell r="D1347">
            <v>415.89</v>
          </cell>
        </row>
        <row r="1348">
          <cell r="A1348" t="str">
            <v>ELE-SUP-005</v>
          </cell>
          <cell r="B1348" t="str">
            <v>SUPRESSOR DE SURTO PARA PROTEÇÃO PRIMÁRIA EM QGD, ATÉ 1,5 KV - 5 KA</v>
          </cell>
          <cell r="C1348" t="str">
            <v>UN</v>
          </cell>
          <cell r="D1348">
            <v>274.07</v>
          </cell>
        </row>
        <row r="1349">
          <cell r="A1349" t="str">
            <v>ELE-SUP-010</v>
          </cell>
          <cell r="B1349" t="str">
            <v>SUPRESSOR DE SURTO PARA PROTEÇÃO DE CENTRAL DE TELECOMUNICAÇÕES</v>
          </cell>
          <cell r="C1349" t="str">
            <v>UN</v>
          </cell>
          <cell r="D1349">
            <v>263.22000000000003</v>
          </cell>
        </row>
        <row r="1350">
          <cell r="A1350" t="str">
            <v>ENC-ALV-005</v>
          </cell>
          <cell r="B1350" t="str">
            <v>ENCHIMENTO DE RASGO EM ALVENARIA/CONCRETO COM ARGAMASSA, DIÂMETROS DE 15MM A 25MM (1/2" A 1"), INCLUSIVE ARGAMASSA, TRAÇO 1:2:8 (CIMENTO, CAL E AREIA), PREPARO MECÂNICO</v>
          </cell>
          <cell r="C1350" t="str">
            <v>M</v>
          </cell>
          <cell r="D1350">
            <v>2.08</v>
          </cell>
        </row>
        <row r="1351">
          <cell r="A1351" t="str">
            <v>ENC-ALV-010</v>
          </cell>
          <cell r="B1351" t="str">
            <v>ENCHIMENTO DE RASGO EM ALVENARIA/CONCRETO COM ARGAMASSA, DIÂMETROS DE 32MM A 50MM (1.1/4" A 2"), INCLUSIVE ARGAMASSA, TRAÇO 1:2:8 (CIMENTO, CAL E AREIA), PREPARO MECÂNICO</v>
          </cell>
          <cell r="C1351" t="str">
            <v>M</v>
          </cell>
          <cell r="D1351">
            <v>2.65</v>
          </cell>
        </row>
        <row r="1352">
          <cell r="A1352" t="str">
            <v>ENC-ALV-015</v>
          </cell>
          <cell r="B1352" t="str">
            <v>ENCHIMENTO DE RASGO EM ALVENARIA/CONCRETO COM ARGAMASSA, DIÂMETROS DE 65MM A 100MM (2.1/2" A 4"), INCLUSIVE ARGAMASSA, TRAÇO 1:2:8 (CIMENTO, CAL E AREIA), PREPARO MECÂNICO</v>
          </cell>
          <cell r="C1352" t="str">
            <v>M</v>
          </cell>
          <cell r="D1352">
            <v>4.3099999999999996</v>
          </cell>
        </row>
        <row r="1353">
          <cell r="A1353" t="str">
            <v>ENR-PED-005</v>
          </cell>
          <cell r="B1353" t="str">
            <v>ENROCAMENTO COM PEDRA DE MÃO JOGADA, INCLUSIVE FORNECIMENTO</v>
          </cell>
          <cell r="C1353" t="str">
            <v>M3</v>
          </cell>
          <cell r="D1353">
            <v>135.26</v>
          </cell>
        </row>
        <row r="1354">
          <cell r="A1354" t="str">
            <v>ENR-PED-010</v>
          </cell>
          <cell r="B1354" t="str">
            <v>ENROCAMENTO COM PEDRA DE MÃO ARRUMADA, INCLUSIVE FORNECIMENTO</v>
          </cell>
          <cell r="C1354" t="str">
            <v>M3</v>
          </cell>
          <cell r="D1354">
            <v>191.18</v>
          </cell>
        </row>
        <row r="1355">
          <cell r="A1355" t="str">
            <v>ENS-AÇO-005</v>
          </cell>
          <cell r="B1355" t="str">
            <v>ENSAIO DE TRAÇÃO, DOBRAMENTO E VERIFICAÇÃO DE BITOLAS EM BARRAS DE AÇO ATÉ 1"</v>
          </cell>
          <cell r="C1355" t="str">
            <v>U</v>
          </cell>
          <cell r="D1355">
            <v>65</v>
          </cell>
        </row>
        <row r="1356">
          <cell r="A1356" t="str">
            <v>ENS-AÇO-010</v>
          </cell>
          <cell r="B1356" t="str">
            <v>ENSAIO DE TRAÇÃO, DOBRAMENTO E VERIFICAÇÃO DE BITOLAS EM BARRAS DE AÇO ACIMA DE 1"</v>
          </cell>
          <cell r="C1356" t="str">
            <v>U</v>
          </cell>
          <cell r="D1356">
            <v>65.53</v>
          </cell>
        </row>
        <row r="1357">
          <cell r="A1357" t="str">
            <v>ENS-CON-005</v>
          </cell>
          <cell r="B1357" t="str">
            <v>ENSAIO DE CONCRETO: CURA, FACEAMENTO, RUPTURA, EMISSÃO DE CERTIFICADOS - ATE 6 UNIDADES</v>
          </cell>
          <cell r="C1357" t="str">
            <v>U</v>
          </cell>
          <cell r="D1357">
            <v>108</v>
          </cell>
        </row>
        <row r="1358">
          <cell r="A1358" t="str">
            <v>ENS-CON-015</v>
          </cell>
          <cell r="B1358" t="str">
            <v>DETERMINAÇÃO E ANÁLISE DE RESULTADO DE RESISTÊNCIA A COMPRESSÃO DO CONCRETO MOLDADO</v>
          </cell>
          <cell r="C1358" t="str">
            <v>U</v>
          </cell>
          <cell r="D1358">
            <v>168.92</v>
          </cell>
        </row>
        <row r="1359">
          <cell r="A1359" t="str">
            <v>ENS-CON-045</v>
          </cell>
          <cell r="B1359" t="str">
            <v>ENSAIO DE RESISTENCIA A COMPRESSAO SIMPLES - CONCRETO</v>
          </cell>
          <cell r="C1359" t="str">
            <v>U</v>
          </cell>
          <cell r="D1359">
            <v>93.7</v>
          </cell>
        </row>
        <row r="1360">
          <cell r="A1360" t="str">
            <v>ENS-CON-050</v>
          </cell>
          <cell r="B1360" t="str">
            <v>ENSAIO DE RESISTENCIA A TRACAO POR COMPRESSAO DIAMETRAL - CONCRETO</v>
          </cell>
          <cell r="C1360" t="str">
            <v>U</v>
          </cell>
          <cell r="D1360">
            <v>94.62</v>
          </cell>
        </row>
        <row r="1361">
          <cell r="A1361" t="str">
            <v>ENS-CON-055</v>
          </cell>
          <cell r="B1361" t="str">
            <v>ENSAIO DE RESISTENCIA A TRACAO NA FLEXAO DE CONCRETO</v>
          </cell>
          <cell r="C1361" t="str">
            <v>U</v>
          </cell>
          <cell r="D1361">
            <v>103.6</v>
          </cell>
        </row>
        <row r="1362">
          <cell r="A1362" t="str">
            <v>ENS-SOL-005</v>
          </cell>
          <cell r="B1362" t="str">
            <v>ENSAIOS DE TERRAPLENAGEM - CORPO DO ATERRO</v>
          </cell>
          <cell r="C1362" t="str">
            <v>M3</v>
          </cell>
          <cell r="D1362">
            <v>0.37</v>
          </cell>
        </row>
        <row r="1363">
          <cell r="A1363" t="str">
            <v>ENS-SOL-010</v>
          </cell>
          <cell r="B1363" t="str">
            <v>ENSAIO DE TERRAPLENAGEM - CAMADA FINAL DO ATERRO</v>
          </cell>
          <cell r="C1363" t="str">
            <v>M3</v>
          </cell>
          <cell r="D1363">
            <v>1.21</v>
          </cell>
        </row>
        <row r="1364">
          <cell r="A1364" t="str">
            <v>ENS-SOL-015</v>
          </cell>
          <cell r="B1364" t="str">
            <v>ENSAIO DE GRANULOMETRIA POR PENEIRAMENTO - SOLOS</v>
          </cell>
          <cell r="C1364" t="str">
            <v>U</v>
          </cell>
          <cell r="D1364">
            <v>90</v>
          </cell>
        </row>
        <row r="1365">
          <cell r="A1365" t="str">
            <v>ENS-SOL-020</v>
          </cell>
          <cell r="B1365" t="str">
            <v>ENSAIO DE GRANULOMETRIA POR PENEIRAMENTO E SEDIMENTACAO - SOLOS</v>
          </cell>
          <cell r="C1365" t="str">
            <v>U</v>
          </cell>
          <cell r="D1365">
            <v>143</v>
          </cell>
        </row>
        <row r="1366">
          <cell r="A1366" t="str">
            <v>ENS-SOL-025</v>
          </cell>
          <cell r="B1366" t="str">
            <v>ENSAIO DE LIMITE DE LIQUIDEZ - SOLOS</v>
          </cell>
          <cell r="C1366" t="str">
            <v>U</v>
          </cell>
          <cell r="D1366">
            <v>75</v>
          </cell>
        </row>
        <row r="1367">
          <cell r="A1367" t="str">
            <v>ENS-SOL-030</v>
          </cell>
          <cell r="B1367" t="str">
            <v>ENSAIO DE LIMITE DE PLASTICIDADE - SOLOS</v>
          </cell>
          <cell r="C1367" t="str">
            <v>U</v>
          </cell>
          <cell r="D1367">
            <v>75</v>
          </cell>
        </row>
        <row r="1368">
          <cell r="A1368" t="str">
            <v>ENS-SOL-035</v>
          </cell>
          <cell r="B1368" t="str">
            <v>ENSAIO DE COMPACTACAO - AMOSTRAS NAO TRABALHADAS - ENERGIA NORMAL - SOLOS</v>
          </cell>
          <cell r="C1368" t="str">
            <v>U</v>
          </cell>
          <cell r="D1368">
            <v>110</v>
          </cell>
        </row>
        <row r="1369">
          <cell r="A1369" t="str">
            <v>ENS-SOL-040</v>
          </cell>
          <cell r="B1369" t="str">
            <v>ENSAIO DE COMPACTACAO - AMOSTRAS NAO TRABALHADAS - ENERGIA INTERMEDIARIA - SOLOS</v>
          </cell>
          <cell r="C1369" t="str">
            <v>U</v>
          </cell>
          <cell r="D1369">
            <v>153.19999999999999</v>
          </cell>
        </row>
        <row r="1370">
          <cell r="A1370" t="str">
            <v>ENS-SOL-045</v>
          </cell>
          <cell r="B1370" t="str">
            <v>ENSAIO DE COMPACTACAO - AMOSTRAS NAO TRABALHADAS - ENERGIA MODIFICADA - SOLOS</v>
          </cell>
          <cell r="C1370" t="str">
            <v>U</v>
          </cell>
          <cell r="D1370">
            <v>195.89</v>
          </cell>
        </row>
        <row r="1371">
          <cell r="A1371" t="str">
            <v>ENS-SOL-050</v>
          </cell>
          <cell r="B1371" t="str">
            <v>ENSAIO DE COMPACTACAO - AMOSTRAS TRABALHADAS - SOLOS</v>
          </cell>
          <cell r="C1371" t="str">
            <v>U</v>
          </cell>
          <cell r="D1371">
            <v>105.14</v>
          </cell>
        </row>
        <row r="1372">
          <cell r="A1372" t="str">
            <v>ENS-SOL-055</v>
          </cell>
          <cell r="B1372" t="str">
            <v>ENSAIO DE MASSA ESPECIFICA - IN SITU - METODO FRASCO DE AREIA - SOLOS</v>
          </cell>
          <cell r="C1372" t="str">
            <v>U</v>
          </cell>
          <cell r="D1372">
            <v>36.44</v>
          </cell>
        </row>
        <row r="1373">
          <cell r="A1373" t="str">
            <v>ENS-SOL-060</v>
          </cell>
          <cell r="B1373" t="str">
            <v>ENSAIO DE MASSA ESPECIFICA - IN SITU - METODO BALAO DE BORRACHA - SOLOS</v>
          </cell>
          <cell r="C1373" t="str">
            <v>U</v>
          </cell>
          <cell r="D1373">
            <v>41.85</v>
          </cell>
        </row>
        <row r="1374">
          <cell r="A1374" t="str">
            <v>ENS-SOL-065</v>
          </cell>
          <cell r="B1374" t="str">
            <v>ENSAIO DE DENSIDADE REAL - SOLOS</v>
          </cell>
          <cell r="C1374" t="str">
            <v>U</v>
          </cell>
          <cell r="D1374">
            <v>47.07</v>
          </cell>
        </row>
        <row r="1375">
          <cell r="A1375" t="str">
            <v>ENS-SOL-070</v>
          </cell>
          <cell r="B1375" t="str">
            <v>ENSAIO DE MASSA ESPECIFICA - IN SITU - EMPREGO DO OLEO - SOLOS</v>
          </cell>
          <cell r="C1375" t="str">
            <v>U</v>
          </cell>
          <cell r="D1375">
            <v>57.54</v>
          </cell>
        </row>
        <row r="1376">
          <cell r="A1376" t="str">
            <v>ENS-SOL-075</v>
          </cell>
          <cell r="B1376" t="str">
            <v>ENSAIO DE TEOR DE UMIDADE - METODO EXPEDITO DO ALCOOL - SOLOS</v>
          </cell>
          <cell r="C1376" t="str">
            <v>U</v>
          </cell>
          <cell r="D1376">
            <v>30.92</v>
          </cell>
        </row>
        <row r="1377">
          <cell r="A1377" t="str">
            <v>ENS-SOL-080</v>
          </cell>
          <cell r="B1377" t="str">
            <v>ENSAIO DE TEOR DE UMIDADE - PROCESSO SPEEDY - SOLOS E AGREGADOS MIUDOS</v>
          </cell>
          <cell r="C1377" t="str">
            <v>U</v>
          </cell>
          <cell r="D1377">
            <v>30.92</v>
          </cell>
        </row>
        <row r="1378">
          <cell r="A1378" t="str">
            <v>ENS-SOL-085</v>
          </cell>
          <cell r="B1378" t="str">
            <v>ENSAIO DE TEOR DE UMIDADE - EM LABORATORIO - SOLOS</v>
          </cell>
          <cell r="C1378" t="str">
            <v>U</v>
          </cell>
          <cell r="D1378">
            <v>42.05</v>
          </cell>
        </row>
        <row r="1379">
          <cell r="A1379" t="str">
            <v>ENS-SOL-090</v>
          </cell>
          <cell r="B1379" t="str">
            <v>ENSAIO DE RESILIENCIA - SOLOS</v>
          </cell>
          <cell r="C1379" t="str">
            <v>U</v>
          </cell>
          <cell r="D1379">
            <v>674.88</v>
          </cell>
        </row>
        <row r="1380">
          <cell r="A1380" t="str">
            <v>ENS-SOL-095</v>
          </cell>
          <cell r="B1380" t="str">
            <v>ENSAIO DE EXPANSIBILIDADE - SOLOS</v>
          </cell>
          <cell r="C1380" t="str">
            <v>U</v>
          </cell>
          <cell r="D1380">
            <v>76.599999999999994</v>
          </cell>
        </row>
        <row r="1381">
          <cell r="A1381" t="str">
            <v>ENS-SOL-100</v>
          </cell>
          <cell r="B1381" t="str">
            <v>PREPARACAO DE AMOSTRAS PARA ENSAIO DE CARACTERIZACAO - SOLOS</v>
          </cell>
          <cell r="C1381" t="str">
            <v>U</v>
          </cell>
          <cell r="D1381">
            <v>58.1</v>
          </cell>
        </row>
        <row r="1382">
          <cell r="A1382" t="str">
            <v>EQP-ESP-005</v>
          </cell>
          <cell r="B1382" t="str">
            <v>TRAVE DE GOL EM TUBO GALVANIZADO PARA QUADRA, INCLUSIVE REDE E PINTURA</v>
          </cell>
          <cell r="C1382" t="str">
            <v>U</v>
          </cell>
          <cell r="D1382">
            <v>2973.06</v>
          </cell>
        </row>
        <row r="1383">
          <cell r="A1383" t="str">
            <v>EQP-ESP-010</v>
          </cell>
          <cell r="B1383" t="str">
            <v>TRAVE DE GOL PARA CAMPO DE FUTEBOL , INCLUSIVE REDE E PINTURA</v>
          </cell>
          <cell r="C1383" t="str">
            <v>U</v>
          </cell>
          <cell r="D1383">
            <v>3108.78</v>
          </cell>
        </row>
        <row r="1384">
          <cell r="A1384" t="str">
            <v>EQP-ESP-015</v>
          </cell>
          <cell r="B1384" t="str">
            <v>REDE DE VÔLEI COM PEDESTAL PARA JUIZ</v>
          </cell>
          <cell r="C1384" t="str">
            <v>CJ</v>
          </cell>
          <cell r="D1384">
            <v>1085.1099999999999</v>
          </cell>
        </row>
        <row r="1385">
          <cell r="A1385" t="str">
            <v>EQP-ESP-020</v>
          </cell>
          <cell r="B1385" t="str">
            <v>REDE DE VÔLEI COM MASTRO EM TUBO GALVANIZADO SEM PEDESTAL</v>
          </cell>
          <cell r="C1385" t="str">
            <v>CJ</v>
          </cell>
          <cell r="D1385">
            <v>553.03</v>
          </cell>
        </row>
        <row r="1386">
          <cell r="A1386" t="str">
            <v>EQP-ESP-025</v>
          </cell>
          <cell r="B1386" t="str">
            <v>REDE DE PETECA COM MASTROS EM TUBO AÇO GALVANIZADO D = 76 MM</v>
          </cell>
          <cell r="C1386" t="str">
            <v>CJ</v>
          </cell>
          <cell r="D1386">
            <v>558.28</v>
          </cell>
        </row>
        <row r="1387">
          <cell r="A1387" t="str">
            <v>EQP-ESP-030</v>
          </cell>
          <cell r="B1387" t="str">
            <v>TABELA DE BASQUETE EM POSTE METÁLICO E SUPORTE DE PISO</v>
          </cell>
          <cell r="C1387" t="str">
            <v>U</v>
          </cell>
          <cell r="D1387">
            <v>2508.77</v>
          </cell>
        </row>
        <row r="1388">
          <cell r="A1388" t="str">
            <v>EQP-PLA-005</v>
          </cell>
          <cell r="B1388" t="str">
            <v>FORNECIMENTO E INSTALAÇÃO DE ESCORREGADOR MÉDIO METÁLICO PARA PARQUE INFANTIL, FIXADO COM CONCRETO NÃO ESTRUTURAL, PREPARADO EM OBRA COM BETONEIRA, COM FCK 15 MPA , INCLUSIVE ESCAVAÇÃO E TRANSPORTE COM RETIRADA DO MATERIAL ESCAVADO (EM CAÇAMBA)</v>
          </cell>
          <cell r="C1388" t="str">
            <v>UN</v>
          </cell>
          <cell r="D1388">
            <v>1138.8900000000001</v>
          </cell>
        </row>
        <row r="1389">
          <cell r="A1389" t="str">
            <v>EQP-PLA-010</v>
          </cell>
          <cell r="B1389" t="str">
            <v>FORNECIMENTO E INSTALAÇÃO DE GANGORRA METÁLICA COM DOIS LUGARES PARA PARQUE INFANTIL, FIXADO COM CONCRETO NÃO ESTRUTURAL, PREPARADO EM OBRA COM BETONEIRA, COM FCK 15 MPA , INCLUSIVE ESCAVAÇÃO E TRANSPORTE COM RETIRADA DO MATERIAL ESCAVADO (EM CAÇAMBA)</v>
          </cell>
          <cell r="C1389" t="str">
            <v>UN</v>
          </cell>
          <cell r="D1389">
            <v>1150.6600000000001</v>
          </cell>
        </row>
        <row r="1390">
          <cell r="A1390" t="str">
            <v>EQP-PLA-015</v>
          </cell>
          <cell r="B1390" t="str">
            <v>FORNECIMENTO E INSTALAÇÃO DE ZANGA BURRINHO METÁLICO COM DUAS PRANCHAS PARA PARQUE INFANTIL, FIXADO COM CONCRETO NÃO ESTRUTURAL, PREPARADO EM OBRA COM BETONEIRA, COM FCK 15 MPA , INCLUSIVE ESCAVAÇÃO E TRANSPORTE COM RETIRADA DO MATERIAL ESCAVADO (EM CAÇAMBA)</v>
          </cell>
          <cell r="C1390" t="str">
            <v>UN</v>
          </cell>
          <cell r="D1390">
            <v>1090.8499999999999</v>
          </cell>
        </row>
        <row r="1391">
          <cell r="A1391" t="str">
            <v>EQP-PLA-020</v>
          </cell>
          <cell r="B1391" t="str">
            <v>FORNECIMENTO E INSTALAÇÃO DE BARRA FIXA METÁLICA PARA PARQUE INFANTIL OU ACADEMIA AO AR LIVRE, FIXADO COM CONCRETO NÃO ESTRUTURAL, PREPARADO EM OBRA COM BETONEIRA, COM FCK 15 MPA , INCLUSIVE ESCAVAÇÃO E TRANSPORTE COM RETIRADA DO MATERIAL ESCAVADO (EM CAÇAMBA)</v>
          </cell>
          <cell r="C1391" t="str">
            <v>UN</v>
          </cell>
          <cell r="D1391">
            <v>689.2</v>
          </cell>
        </row>
        <row r="1392">
          <cell r="A1392" t="str">
            <v>EQP-PLA-025</v>
          </cell>
          <cell r="B1392" t="str">
            <v>FORNECIMENTO E INSTALAÇÃO DE ESCADA HORIZONTAL METÁLICA PARA PARQUE INFANTIL, FIXADO COM CONCRETO NÃO ESTRUTURAL, PREPARADO EM OBRA COM BETONEIRA, COM FCK 15 MPA , INCLUSIVE ESCAVAÇÃO E TRANSPORTE COM RETIRADA DO MATERIAL ESCAVADO (EM CAÇAMBA)</v>
          </cell>
          <cell r="C1392" t="str">
            <v>UN</v>
          </cell>
          <cell r="D1392">
            <v>884.96</v>
          </cell>
        </row>
        <row r="1393">
          <cell r="A1393" t="str">
            <v>EQP-PLA-030</v>
          </cell>
          <cell r="B1393" t="str">
            <v>FORNECIMENTO E INSTALAÇÃO DE ESPALDAR E BARRAS METÁLICAS PARA PARQUE INFANTIL OU ACADEMIA AO AR LIVRE, FIXADO COM CONCRETO NÃO ESTRUTURAL, PREPARADO EM OBRA COM BETONEIRA, COM FCK 15 MPA , INCLUSIVE ESCAVAÇÃO E TRANSPORTE COM RETIRADA DO MATERIAL ESCAVADO (EM CAÇAMBA)</v>
          </cell>
          <cell r="C1393" t="str">
            <v>UN</v>
          </cell>
          <cell r="D1393">
            <v>1608.35</v>
          </cell>
        </row>
        <row r="1394">
          <cell r="A1394" t="str">
            <v>ESQ-BAT-005</v>
          </cell>
          <cell r="B1394" t="str">
            <v>BATE MACA DE MADEIRA DE LEI, INCLUSIVE APLICAÇÃO DE VERNIZ SINTÉTICO MARÍTIMO, DUAS (2) DEMÃOS, ACABAMENTO TIPO FOSCO</v>
          </cell>
          <cell r="C1394" t="str">
            <v>M</v>
          </cell>
          <cell r="D1394">
            <v>47.7</v>
          </cell>
        </row>
        <row r="1395">
          <cell r="A1395" t="str">
            <v>ESQ-BAT-010</v>
          </cell>
          <cell r="B1395" t="str">
            <v>PROTETOR DE PAREDE BATE MACA EM PVC RÍGIDO DE ALTO IMPACTO, BASE DE FIXAÇÃO, TERMINAIS DE ACABAMENTO E ADAPTADORES L = 200 MM</v>
          </cell>
          <cell r="C1395" t="str">
            <v>M</v>
          </cell>
          <cell r="D1395">
            <v>67.47</v>
          </cell>
        </row>
        <row r="1396">
          <cell r="A1396" t="str">
            <v>ESQ-FOL-005</v>
          </cell>
          <cell r="B1396" t="str">
            <v>FOLHA DE PORTA MADEIRA DE LEI PRANCHETA PARA PINTURA L &lt;= 60 CM, H &lt;= 180 CM</v>
          </cell>
          <cell r="C1396" t="str">
            <v>U</v>
          </cell>
          <cell r="D1396">
            <v>278.56</v>
          </cell>
        </row>
        <row r="1397">
          <cell r="A1397" t="str">
            <v>ESQ-FOL-010</v>
          </cell>
          <cell r="B1397" t="str">
            <v>FOLHA DE PORTA MADEIRA DE LEI PRANCHETA PARA PINTURA 60 X 210 CM</v>
          </cell>
          <cell r="C1397" t="str">
            <v>U</v>
          </cell>
          <cell r="D1397">
            <v>331.74</v>
          </cell>
        </row>
        <row r="1398">
          <cell r="A1398" t="str">
            <v>ESQ-FOL-015</v>
          </cell>
          <cell r="B1398" t="str">
            <v>FOLHA DE PORTA MADEIRA DE LEI PRANCHETA PARA PINTURA 70 X 210 CM</v>
          </cell>
          <cell r="C1398" t="str">
            <v>U</v>
          </cell>
          <cell r="D1398">
            <v>338.47</v>
          </cell>
        </row>
        <row r="1399">
          <cell r="A1399" t="str">
            <v>ESQ-FOL-020</v>
          </cell>
          <cell r="B1399" t="str">
            <v>FOLHA DE PORTA MADEIRA DE LEI PRANCHETA PARA PINTURA 80 X 210 CM</v>
          </cell>
          <cell r="C1399" t="str">
            <v>U</v>
          </cell>
          <cell r="D1399">
            <v>345.21</v>
          </cell>
        </row>
        <row r="1400">
          <cell r="A1400" t="str">
            <v>ESQ-FOL-025</v>
          </cell>
          <cell r="B1400" t="str">
            <v>FOLHA DE PORTA MADEIRA DE LEI PRANCHETA PARA PINTURA 90 X 210 CM</v>
          </cell>
          <cell r="C1400" t="str">
            <v>U</v>
          </cell>
          <cell r="D1400">
            <v>375.61</v>
          </cell>
        </row>
        <row r="1401">
          <cell r="A1401" t="str">
            <v>ESQ-MAR-005</v>
          </cell>
          <cell r="B1401" t="str">
            <v>MARCO DE MADEIRA DE LEI PARA PINTURA, L = 14 CM, 60 X 210 CM</v>
          </cell>
          <cell r="C1401" t="str">
            <v>U</v>
          </cell>
          <cell r="D1401">
            <v>259.77</v>
          </cell>
        </row>
        <row r="1402">
          <cell r="A1402" t="str">
            <v>ESQ-MAR-010</v>
          </cell>
          <cell r="B1402" t="str">
            <v>MARCO EM MADEIRA DE LEI PARA PINTURA, L = 14 CM, 70 X 210 CM</v>
          </cell>
          <cell r="C1402" t="str">
            <v>U</v>
          </cell>
          <cell r="D1402">
            <v>259.77</v>
          </cell>
        </row>
        <row r="1403">
          <cell r="A1403" t="str">
            <v>ESQ-MAR-015</v>
          </cell>
          <cell r="B1403" t="str">
            <v>MARCO EM MADEIRA DE LEI PARA PINTURA, L = 14 CM, 80 X 210 CM</v>
          </cell>
          <cell r="C1403" t="str">
            <v>U</v>
          </cell>
          <cell r="D1403">
            <v>259.77</v>
          </cell>
        </row>
        <row r="1404">
          <cell r="A1404" t="str">
            <v>ESQ-MAR-020</v>
          </cell>
          <cell r="B1404" t="str">
            <v>MARCO EM MADEIRA DE LEI PARA PINTURA, L = 14 CM, 90 X 210 CM</v>
          </cell>
          <cell r="C1404" t="str">
            <v>U</v>
          </cell>
          <cell r="D1404">
            <v>269.91000000000003</v>
          </cell>
        </row>
        <row r="1405">
          <cell r="A1405" t="str">
            <v>ESQ-POR-010</v>
          </cell>
          <cell r="B1405" t="str">
            <v>PORTA DE MADEIRA, TIPO PRANCHETA, COM MARCO FERRO "L" 1 1/4 X 1/8", TARJETA LIVRE/OCUPADO E DOBRADIÇAS - 55 X 160 CM</v>
          </cell>
          <cell r="C1405" t="str">
            <v>U</v>
          </cell>
          <cell r="D1405">
            <v>481.16</v>
          </cell>
        </row>
        <row r="1406">
          <cell r="A1406" t="str">
            <v>ESQ-POR-015</v>
          </cell>
          <cell r="B1406" t="str">
            <v>PORTA DE MADEIRA, TIPO PRANCHETA, COM MARCO FERRO "L" 1 1/4 X 1/8", TARJETA E DOBRADIÇAS - 55 X 180 CM</v>
          </cell>
          <cell r="C1406" t="str">
            <v>U</v>
          </cell>
          <cell r="D1406">
            <v>451.55</v>
          </cell>
        </row>
        <row r="1407">
          <cell r="A1407" t="str">
            <v>ESQ-POR-020</v>
          </cell>
          <cell r="B1407" t="str">
            <v>PORTA DE MADEIRA, TIPO PRANCHETA, COM MARCO FERRO "L" 1 1/4 X 1/8", TARJETA LIVRE/OCUPADO E DOBRADIÇAS - 55 X 180 CM</v>
          </cell>
          <cell r="C1407" t="str">
            <v>U</v>
          </cell>
          <cell r="D1407">
            <v>492.33</v>
          </cell>
        </row>
        <row r="1408">
          <cell r="A1408" t="str">
            <v>ESQ-POR-025</v>
          </cell>
          <cell r="B1408" t="str">
            <v>PORTA DE MADEIRA, TIPO PRANCHETA, COM MARCO FERRO "L" 1 1/4 X 1/8", TARJETA LIVRE/OCUPADO E DOBRADIÇAS - 60 X 165 CM</v>
          </cell>
          <cell r="C1408" t="str">
            <v>U</v>
          </cell>
          <cell r="D1408">
            <v>491.13</v>
          </cell>
        </row>
        <row r="1409">
          <cell r="A1409" t="str">
            <v>ESQ-POR-030</v>
          </cell>
          <cell r="B1409" t="str">
            <v>PORTA DE MADEIRA, TIPO PRANCHETA, COM MARCO FERRO "L" 1 1/4 X 1/8", TARJETA E DOBRADIÇAS - 100 X 160 CM</v>
          </cell>
          <cell r="C1409" t="str">
            <v>U</v>
          </cell>
          <cell r="D1409">
            <v>570.16</v>
          </cell>
        </row>
        <row r="1410">
          <cell r="A1410" t="str">
            <v>ESQ-POR-035</v>
          </cell>
          <cell r="B1410" t="str">
            <v>PORTA DE MADEIRA, TIPO PRANCHETA, COM MARCO FERRO "L" 1 1/4 X 1/8", TARJETA LIVRE/OCUPADO E DOBRADIÇAS - 100 X 160 CM</v>
          </cell>
          <cell r="C1410" t="str">
            <v>U</v>
          </cell>
          <cell r="D1410">
            <v>610.94000000000005</v>
          </cell>
        </row>
        <row r="1411">
          <cell r="A1411" t="str">
            <v>ESQ-POR-036</v>
          </cell>
          <cell r="B1411" t="str">
            <v>PORTA EM MADEIRA DE LEI REVESTIDA EM LAMINADO MELAMÍNICO, COM MARCO EM ALUMÍNIO ANODIZADO NATURAL, TARJETA LIVRE/OCUPADO E DOBRADIÇAS - 60 X 165 CM</v>
          </cell>
          <cell r="C1411" t="str">
            <v>U</v>
          </cell>
          <cell r="D1411">
            <v>638.75</v>
          </cell>
        </row>
        <row r="1412">
          <cell r="A1412" t="str">
            <v>ESQ-POR-040</v>
          </cell>
          <cell r="B1412" t="str">
            <v>PORTA DE ABRIR, MADEIRA DE LEI PRANCHETA PARA PINTURA COMPLETA 60 X 210 CM,COM FERRAGENS EM FERRO LATONADO</v>
          </cell>
          <cell r="C1412" t="str">
            <v>U</v>
          </cell>
          <cell r="D1412">
            <v>746.68</v>
          </cell>
        </row>
        <row r="1413">
          <cell r="A1413" t="str">
            <v>ESQ-POR-045</v>
          </cell>
          <cell r="B1413" t="str">
            <v>PORTA DE ABRIR, MADEIRA DE LEI PRANCHETA PARA PINTURA COMPLETA 70 X 210 CM,COM FERRAGENS EM FERRO LATONADO</v>
          </cell>
          <cell r="C1413" t="str">
            <v>U</v>
          </cell>
          <cell r="D1413">
            <v>758.2</v>
          </cell>
        </row>
        <row r="1414">
          <cell r="A1414" t="str">
            <v>ESQ-POR-050</v>
          </cell>
          <cell r="B1414" t="str">
            <v>PORTA DE ABRIR, MADEIRA DE LEI PRANCHETA PARA PINTURA COMPLETA 80 X 210 CM,COM FERRAGENS EM FERRO LATONADO</v>
          </cell>
          <cell r="C1414" t="str">
            <v>U</v>
          </cell>
          <cell r="D1414">
            <v>758.2</v>
          </cell>
        </row>
        <row r="1415">
          <cell r="A1415" t="str">
            <v>ESQ-POR-055</v>
          </cell>
          <cell r="B1415" t="str">
            <v>PORTA DE ABRIR, MADEIRA DE LEI PRANCHETA PARA PINTURA COMPLETA 90 X 210 CM,COM FERRAGENS EM FERRO LATONADO</v>
          </cell>
          <cell r="C1415" t="str">
            <v>U</v>
          </cell>
          <cell r="D1415">
            <v>835.92</v>
          </cell>
        </row>
        <row r="1416">
          <cell r="A1416" t="str">
            <v>ESQ-POR-060</v>
          </cell>
          <cell r="B1416" t="str">
            <v>PORTA EM MADEIRA DE LEI ESPECIAL COMPLETA 90 X 210 CM, PARA PINTURA, PARA P.N.E., COM PROTEÇÃO INFERIOR EM LAMINADO MELAMÍNICO, INCLUSIVE FERRAGENS E MAÇANETA TIPO ALAVANCA (P2)</v>
          </cell>
          <cell r="C1416" t="str">
            <v>U</v>
          </cell>
          <cell r="D1416">
            <v>845.72</v>
          </cell>
        </row>
        <row r="1417">
          <cell r="A1417" t="str">
            <v>ESQ-POR-065</v>
          </cell>
          <cell r="B1417" t="str">
            <v>PORTA EM MADEIRA DE LEI ESPECIAL COMPLETA 80 X 210 CM, COM REVESTIMENTO EM LAMINADO MELAMÍNICO NAS DUAS FACES, INCLUSIVE FERRAGENS E MAÇANETA TIPO ALAVANCA</v>
          </cell>
          <cell r="C1417" t="str">
            <v>U</v>
          </cell>
          <cell r="D1417">
            <v>918.24</v>
          </cell>
        </row>
        <row r="1418">
          <cell r="A1418" t="str">
            <v>ESQ-POR-070</v>
          </cell>
          <cell r="B1418" t="str">
            <v>PORTA EM MADEIRA DE LEI ESPECIAL COMPLETA 70 X 210 CM, COM REVESTIMENTO EM LAMINADO MELAMÍNICO NAS DUAS FACES, INCLUSIVE FERRAGENS E MAÇANETA TIPO ALAVANCA</v>
          </cell>
          <cell r="C1418" t="str">
            <v>U</v>
          </cell>
          <cell r="D1418">
            <v>918.24</v>
          </cell>
        </row>
        <row r="1419">
          <cell r="A1419" t="str">
            <v>ESQ-POR-075</v>
          </cell>
          <cell r="B1419" t="str">
            <v>PORTA EM MADEIRA DE LEI ESPECIAL COMPLETA 60 X 210 CM, COM REVESTIMENTO EM LAMINADO MELAMÍNICO NAS DUAS FACES, INCLUSIVE FERRAGENS E MAÇANETA TIPO ALAVANCA</v>
          </cell>
          <cell r="C1419" t="str">
            <v>U</v>
          </cell>
          <cell r="D1419">
            <v>906.72</v>
          </cell>
        </row>
        <row r="1420">
          <cell r="A1420" t="str">
            <v>ESQ-POR-080</v>
          </cell>
          <cell r="B1420" t="str">
            <v>PORTA DE MADEIRA DE LEI ESPECIAL 90 X 210 CM REVESTIDA COM CHUMBO 2mmPb (FACE INTERNA) E VISOR, PARA PINTURA, INCLUSIVE FERRAGENS</v>
          </cell>
          <cell r="C1420" t="str">
            <v>U</v>
          </cell>
          <cell r="D1420">
            <v>4983.1899999999996</v>
          </cell>
        </row>
        <row r="1421">
          <cell r="A1421" t="str">
            <v>ESQ-POR-081</v>
          </cell>
          <cell r="B1421" t="str">
            <v>PORTA DE MADEIRA DE LEI ESPECIAL 80 X 210 CM REVESTIDA COM CHUMBO 2mmPb (FACE INTERNA) E VISOR , PARA PINTURA, INCLUSIVE FERRAGENS</v>
          </cell>
          <cell r="C1421" t="str">
            <v>U</v>
          </cell>
          <cell r="D1421">
            <v>4794.21</v>
          </cell>
        </row>
        <row r="1422">
          <cell r="A1422" t="str">
            <v>ESQ-POR-082</v>
          </cell>
          <cell r="B1422" t="str">
            <v>PORTA DE MADEIRA DE LEI ESPECIAL 70 X 210 CM REVESTIDA COM CHUMBO 2mmPb (FACE INTERNA) E VISOR, PARA PINTURA, INCLUSIVE FERRAGENS</v>
          </cell>
          <cell r="C1422" t="str">
            <v>U</v>
          </cell>
          <cell r="D1422">
            <v>4607.07</v>
          </cell>
        </row>
        <row r="1423">
          <cell r="A1423" t="str">
            <v>ESQ-REG-005</v>
          </cell>
          <cell r="B1423" t="str">
            <v>RÉGUA PARA ALIZARES DE 5 X 1 CM DE MADEIRA DE LEI PARA PINTURA COLOCADO</v>
          </cell>
          <cell r="C1423" t="str">
            <v>CJ</v>
          </cell>
          <cell r="D1423">
            <v>65.069999999999993</v>
          </cell>
        </row>
        <row r="1424">
          <cell r="A1424" t="str">
            <v>ESQ-REG-010</v>
          </cell>
          <cell r="B1424" t="str">
            <v>RÉGUA PARA ALIZARES DE 7 X 1 CM DE MADEIRA DE LEI PARA PINTURA COLOCADO</v>
          </cell>
          <cell r="C1424" t="str">
            <v>CJ</v>
          </cell>
          <cell r="D1424">
            <v>85.84</v>
          </cell>
        </row>
        <row r="1425">
          <cell r="A1425" t="str">
            <v>ESS-SOL-050</v>
          </cell>
          <cell r="B1425" t="str">
            <v>GEOTÊXTIL NÃO TECIDO PARA ESTABILIZAÇÃO DE SOLOS</v>
          </cell>
          <cell r="C1425" t="str">
            <v>M2</v>
          </cell>
          <cell r="D1425">
            <v>7.95</v>
          </cell>
        </row>
        <row r="1426">
          <cell r="A1426" t="str">
            <v>EST-ANC-005</v>
          </cell>
          <cell r="B1426" t="str">
            <v>ANCORAGEM DE BARRAS DE AÇO COM CHUMBADOR QUÍMICO À BASE DE RESINA EPÓXI</v>
          </cell>
          <cell r="C1426" t="str">
            <v>DM3</v>
          </cell>
          <cell r="D1426">
            <v>345.52</v>
          </cell>
        </row>
        <row r="1427">
          <cell r="A1427" t="str">
            <v>EST-ARM-005</v>
          </cell>
          <cell r="B1427" t="str">
            <v>LIXAMENTO MECANIZADO DA ARMADURA COM ESCOVA CIRCULAR</v>
          </cell>
          <cell r="C1427" t="str">
            <v>M</v>
          </cell>
          <cell r="D1427">
            <v>7.15</v>
          </cell>
        </row>
        <row r="1428">
          <cell r="A1428" t="str">
            <v>EST-ARM-010</v>
          </cell>
          <cell r="B1428" t="str">
            <v>PROTEÇÃO DE ARMADURA CORROÍDA POR AÇÃO DE CLORETOS, COM TINTA DE ALTO TEOR DE ZINCO</v>
          </cell>
          <cell r="C1428" t="str">
            <v>M</v>
          </cell>
          <cell r="D1428">
            <v>4.49</v>
          </cell>
        </row>
        <row r="1429">
          <cell r="A1429" t="str">
            <v>EST-ARM-015</v>
          </cell>
          <cell r="B1429" t="str">
            <v>REFORÇO ESTRUTURAL COM EMENDA POR SOLDA , PARA RECONSTITUIÇÃO DA SEÇÃO DA ARMADURA</v>
          </cell>
          <cell r="C1429" t="str">
            <v>U</v>
          </cell>
          <cell r="D1429">
            <v>10.63</v>
          </cell>
        </row>
        <row r="1430">
          <cell r="A1430" t="str">
            <v>EST-ARM-020</v>
          </cell>
          <cell r="B1430" t="str">
            <v>REFORÇO ESTRUTURAL COM EMENDA POR TRANSPASSE , PARA RECONSTITUIÇÃO DA SEÇÃO DA ARMADURA</v>
          </cell>
          <cell r="C1430" t="str">
            <v>KG</v>
          </cell>
          <cell r="D1430">
            <v>15.03</v>
          </cell>
        </row>
        <row r="1431">
          <cell r="A1431" t="str">
            <v>EST-CON-005</v>
          </cell>
          <cell r="B1431" t="str">
            <v>FORNECIMENTO DE CONCRETO NÃO ESTRUTURAL, PREPARADO EM OBRA COM BETONEIRA, COM FCK 9 MPA, INCLUSIVE LANÇAMENTO, ADENSAMENTO E ACABAMENTO</v>
          </cell>
          <cell r="C1431" t="str">
            <v>M3</v>
          </cell>
          <cell r="D1431">
            <v>532.05999999999995</v>
          </cell>
        </row>
        <row r="1432">
          <cell r="A1432" t="str">
            <v>EST-CON-010</v>
          </cell>
          <cell r="B1432" t="str">
            <v>FORNECIMENTO DE CONCRETO NÃO ESTRUTURAL, PREPARADO EM OBRA COM BETONEIRA, COM FCK 10 MPA, INCLUSIVE LANÇAMENTO, ADENSAMENTO E ACABAMENTO</v>
          </cell>
          <cell r="C1432" t="str">
            <v>M3</v>
          </cell>
          <cell r="D1432">
            <v>537.70000000000005</v>
          </cell>
        </row>
        <row r="1433">
          <cell r="A1433" t="str">
            <v>EST-CON-015</v>
          </cell>
          <cell r="B1433" t="str">
            <v>FORNECIMENTO DE CONCRETO NÃO ESTRUTURAL, PREPARADO EM OBRA COM BETONEIRA, COM FCK 13,5 MPA, INCLUSIVE LANÇAMENTO, ADENSAMENTO E ACABAMENTO</v>
          </cell>
          <cell r="C1433" t="str">
            <v>M3</v>
          </cell>
          <cell r="D1433">
            <v>556.70000000000005</v>
          </cell>
        </row>
        <row r="1434">
          <cell r="A1434" t="str">
            <v>EST-CON-020</v>
          </cell>
          <cell r="B1434" t="str">
            <v>FORNECIMENTO DE CONCRETO NÃO ESTRUTURAL, PREPARADO EM OBRA COM BETONEIRA, COM FCK 15 MPA, INCLUSIVE LANÇAMENTO, ADENSAMENTO E ACABAMENTO</v>
          </cell>
          <cell r="C1434" t="str">
            <v>M3</v>
          </cell>
          <cell r="D1434">
            <v>564.07000000000005</v>
          </cell>
        </row>
        <row r="1435">
          <cell r="A1435" t="str">
            <v>EST-CON-025</v>
          </cell>
          <cell r="B1435" t="str">
            <v>FORNECIMENTO DE CONCRETO NÃO ESTRUTURAL, PREPARADO EM OBRA COM BETONEIRA, COM FCK 18 MPA, INCLUSIVE LANÇAMENTO, ADENSAMENTO E ACABAMENTO</v>
          </cell>
          <cell r="C1435" t="str">
            <v>M3</v>
          </cell>
          <cell r="D1435">
            <v>579.23</v>
          </cell>
        </row>
        <row r="1436">
          <cell r="A1436" t="str">
            <v>EST-CON-030</v>
          </cell>
          <cell r="B1436" t="str">
            <v>FORNECIMENTO DE CONCRETO ESTRUTURAL, PREPARADO EM OBRA, COM FCK 20 MPA, INCLUSIVE LANÇAMENTO, ADENSAMENTO E ACABAMENTO</v>
          </cell>
          <cell r="C1436" t="str">
            <v>M3</v>
          </cell>
          <cell r="D1436">
            <v>580.29999999999995</v>
          </cell>
        </row>
        <row r="1437">
          <cell r="A1437" t="str">
            <v>EST-CON-035</v>
          </cell>
          <cell r="B1437" t="str">
            <v>FORNECIMENTO DE CONCRETO ESTRUTURAL, PREPARADO EM OBRA, COM FCK 25 MPA, INCLUSIVE LANÇAMENTO, ADENSAMENTO E ACABAMENTO</v>
          </cell>
          <cell r="C1437" t="str">
            <v>M3</v>
          </cell>
          <cell r="D1437">
            <v>607.39</v>
          </cell>
        </row>
        <row r="1438">
          <cell r="A1438" t="str">
            <v>EST-CON-040</v>
          </cell>
          <cell r="B1438" t="str">
            <v>FORNECIMENTO DE CONCRETO ESTRUTURAL, PREPARADO EM OBRA, COM FCK 30 MPA, INCLUSIVE LANÇAMENTO, ADENSAMENTO E ACABAMENTO</v>
          </cell>
          <cell r="C1438" t="str">
            <v>M3</v>
          </cell>
          <cell r="D1438">
            <v>646.23</v>
          </cell>
        </row>
        <row r="1439">
          <cell r="A1439" t="str">
            <v>EST-CON-041</v>
          </cell>
          <cell r="B1439" t="str">
            <v>FORNECIMENTO DE CONCRETO ESTRUTURAL, PREPARADO EM OBRA, COM FCK 35 MPA, INCLUSIVE LANÇAMENTO, ADENSAMENTO E ACABAMENTO</v>
          </cell>
          <cell r="C1439" t="str">
            <v>M3</v>
          </cell>
          <cell r="D1439">
            <v>669.57</v>
          </cell>
        </row>
        <row r="1440">
          <cell r="A1440" t="str">
            <v>EST-CON-045</v>
          </cell>
          <cell r="B1440" t="str">
            <v>FORNECIMENTO DE CONCRETO ESTRUTURAL, PREPARADO EM OBRA, COM FCK 40 MPA, INCLUSIVE LANÇAMENTO, ADENSAMENTO E ACABAMENTO</v>
          </cell>
          <cell r="C1440" t="str">
            <v>M3</v>
          </cell>
          <cell r="D1440">
            <v>706.61</v>
          </cell>
        </row>
        <row r="1441">
          <cell r="A1441" t="str">
            <v>EST-CON-060</v>
          </cell>
          <cell r="B1441" t="str">
            <v>FORNECIMENTO DE CONCRETO NÃO ESTRUTURAL, USINADO, COM FCK 10 MPA, INCLUSIVE LANÇAMENTO, ADENSAMENTO E ACABAMENTO</v>
          </cell>
          <cell r="C1441" t="str">
            <v>M3</v>
          </cell>
          <cell r="D1441">
            <v>573.44000000000005</v>
          </cell>
        </row>
        <row r="1442">
          <cell r="A1442" t="str">
            <v>EST-CON-070</v>
          </cell>
          <cell r="B1442" t="str">
            <v>FORNECIMENTO DE CONCRETO NÃO ESTRUTURAL, USINADO, COM FCK 15 MPA, INCLUSIVE LANÇAMENTO, ADENSAMENTO E ACABAMENTO</v>
          </cell>
          <cell r="C1442" t="str">
            <v>M3</v>
          </cell>
          <cell r="D1442">
            <v>581.05999999999995</v>
          </cell>
        </row>
        <row r="1443">
          <cell r="A1443" t="str">
            <v>EST-CON-080</v>
          </cell>
          <cell r="B1443" t="str">
            <v>FORNECIMENTO DE CONCRETO ESTRUTURAL, USINADO, COM FCK 20 MPA, INCLUSIVE LANÇAMENTO, ADENSAMENTO E ACABAMENTO</v>
          </cell>
          <cell r="C1443" t="str">
            <v>M3</v>
          </cell>
          <cell r="D1443">
            <v>598.98</v>
          </cell>
        </row>
        <row r="1444">
          <cell r="A1444" t="str">
            <v>EST-CON-085</v>
          </cell>
          <cell r="B1444" t="str">
            <v>FORNECIMENTO DE CONCRETO ESTRUTURAL, USINADO, COM FCK 25 MPA, INCLUSIVE LANÇAMENTO, ADENSAMENTO E ACABAMENTO</v>
          </cell>
          <cell r="C1444" t="str">
            <v>M3</v>
          </cell>
          <cell r="D1444">
            <v>617.59</v>
          </cell>
        </row>
        <row r="1445">
          <cell r="A1445" t="str">
            <v>EST-CON-090</v>
          </cell>
          <cell r="B1445" t="str">
            <v>FORNECIMENTO DE CONCRETO ESTRUTURAL, USINADO, COM FCK 30 MPA, INCLUSIVE LANÇAMENTO, ADENSAMENTO E ACABAMENTO</v>
          </cell>
          <cell r="C1445" t="str">
            <v>M3</v>
          </cell>
          <cell r="D1445">
            <v>636.9</v>
          </cell>
        </row>
        <row r="1446">
          <cell r="A1446" t="str">
            <v>EST-CON-091</v>
          </cell>
          <cell r="B1446" t="str">
            <v>FORNECIMENTO DE CONCRETO ESTRUTURAL, USINADO, COM FCK 35 MPA, INCLUSIVE LANÇAMENTO, ADENSAMENTO E ACABAMENTO</v>
          </cell>
          <cell r="C1446" t="str">
            <v>M3</v>
          </cell>
          <cell r="D1446">
            <v>656.94</v>
          </cell>
        </row>
        <row r="1447">
          <cell r="A1447" t="str">
            <v>EST-CON-095</v>
          </cell>
          <cell r="B1447" t="str">
            <v>FORNECIMENTO DE CONCRETO ESTRUTURAL, USINADO, COM FCK 40 MPA, INCLUSIVE LANÇAMENTO, ADENSAMENTO E ACABAMENTO</v>
          </cell>
          <cell r="C1447" t="str">
            <v>M3</v>
          </cell>
          <cell r="D1447">
            <v>677.74</v>
          </cell>
        </row>
        <row r="1448">
          <cell r="A1448" t="str">
            <v>EST-CON-096</v>
          </cell>
          <cell r="B1448" t="str">
            <v>FORNECIMENTO DE CONCRETO ESTRUTURAL, USINADO, COM FCK 45 MPA, INCLUSIVE LANÇAMENTO, ADENSAMENTO E ACABAMENTO</v>
          </cell>
          <cell r="C1448" t="str">
            <v>M3</v>
          </cell>
          <cell r="D1448">
            <v>699.34</v>
          </cell>
        </row>
        <row r="1449">
          <cell r="A1449" t="str">
            <v>EST-CON-110</v>
          </cell>
          <cell r="B1449" t="str">
            <v>FORNECIMENTO DE CONCRETO ESTRUTURAL, USINADO BOMBEADO, COM FCK 20 MPA, INCLUSIVE LANÇAMENTO, ADENSAMENTO E ACABAMENTO</v>
          </cell>
          <cell r="C1449" t="str">
            <v>M3</v>
          </cell>
          <cell r="D1449">
            <v>568.71</v>
          </cell>
        </row>
        <row r="1450">
          <cell r="A1450" t="str">
            <v>EST-CON-115</v>
          </cell>
          <cell r="B1450" t="str">
            <v>FORNECIMENTO DE CONCRETO ESTRUTURAL, USINADO BOMBEADO, COM FCK 25 MPA, INCLUSIVE LANÇAMENTO, ADENSAMENTO E ACABAMENTO</v>
          </cell>
          <cell r="C1450" t="str">
            <v>M3</v>
          </cell>
          <cell r="D1450">
            <v>582.6</v>
          </cell>
        </row>
        <row r="1451">
          <cell r="A1451" t="str">
            <v>EST-CON-120</v>
          </cell>
          <cell r="B1451" t="str">
            <v>FORNECIMENTO DE CONCRETO ESTRUTURAL, USINADO BOMBEADO, COM FCK 30 MPA, INCLUSIVE LANÇAMENTO, ADENSAMENTO E ACABAMENTO</v>
          </cell>
          <cell r="C1451" t="str">
            <v>M3</v>
          </cell>
          <cell r="D1451">
            <v>599.52</v>
          </cell>
        </row>
        <row r="1452">
          <cell r="A1452" t="str">
            <v>EST-CON-121</v>
          </cell>
          <cell r="B1452" t="str">
            <v>FORNECIMENTO DE CONCRETO ESTRUTURAL, USINADO BOMBEADO, COM FCK 35 MPA, INCLUSIVE LANÇAMENTO, ADENSAMENTO E ACABAMENTO</v>
          </cell>
          <cell r="C1452" t="str">
            <v>M3</v>
          </cell>
          <cell r="D1452">
            <v>616.44000000000005</v>
          </cell>
        </row>
        <row r="1453">
          <cell r="A1453" t="str">
            <v>EST-CON-125</v>
          </cell>
          <cell r="B1453" t="str">
            <v>FORNECIMENTO DE CONCRETO ESTRUTURAL, USINADO BOMBEADO, COM FCK 40 MPA, INCLUSIVE LANÇAMENTO, ADENSAMENTO E ACABAMENTO</v>
          </cell>
          <cell r="C1453" t="str">
            <v>M3</v>
          </cell>
          <cell r="D1453">
            <v>639.79999999999995</v>
          </cell>
        </row>
        <row r="1454">
          <cell r="A1454" t="str">
            <v>EST-CON-130</v>
          </cell>
          <cell r="B1454" t="str">
            <v>FORNECIMENTO DE CONCRETO ESTRUTURAL, USINADO BOMBEADO, COM FCK 45 MPA, INCLUSIVE LANÇAMENTO, ADENSAMENTO E ACABAMENTO</v>
          </cell>
          <cell r="C1454" t="str">
            <v>M3</v>
          </cell>
          <cell r="D1454">
            <v>702.59</v>
          </cell>
        </row>
        <row r="1455">
          <cell r="A1455" t="str">
            <v>EST-ESC-005</v>
          </cell>
          <cell r="B1455" t="str">
            <v>ESCARIFICAÇÃO MANUAL , CORTE DE CONCRETO ATÉ 3 CM DE PROFUNDIDADE</v>
          </cell>
          <cell r="C1455" t="str">
            <v>M2</v>
          </cell>
          <cell r="D1455">
            <v>162.1</v>
          </cell>
        </row>
        <row r="1456">
          <cell r="A1456" t="str">
            <v>EST-FOR-005</v>
          </cell>
          <cell r="B1456" t="str">
            <v>FORMA E DESFORMA DE TÁBUA E SARRAFO, REAPROVEITAMENTO (3X), EXCLUSIVE ESCORAMENTO</v>
          </cell>
          <cell r="C1456" t="str">
            <v>M2</v>
          </cell>
          <cell r="D1456">
            <v>55.46</v>
          </cell>
        </row>
        <row r="1457">
          <cell r="A1457" t="str">
            <v>EST-FOR-010</v>
          </cell>
          <cell r="B1457" t="str">
            <v>FORMA E DESFORMA DE COMPENSADO RESINADO, ESP. 10MM, REAPROVEITAMENTO (3X), EXCLUSIVE ESCORAMENTO</v>
          </cell>
          <cell r="C1457" t="str">
            <v>M2</v>
          </cell>
          <cell r="D1457">
            <v>58.17</v>
          </cell>
        </row>
        <row r="1458">
          <cell r="A1458" t="str">
            <v>EST-FOR-015</v>
          </cell>
          <cell r="B1458" t="str">
            <v>FORMA E DESFORMA DE COMPENSADO RESINADO, ESP. 12MM, REAPROVEITAMENTO (3X), EXCLUSIVE ESCORAMENTO</v>
          </cell>
          <cell r="C1458" t="str">
            <v>M2</v>
          </cell>
          <cell r="D1458">
            <v>62.11</v>
          </cell>
        </row>
        <row r="1459">
          <cell r="A1459" t="str">
            <v>EST-FOR-020</v>
          </cell>
          <cell r="B1459" t="str">
            <v>FORMA E DESFORMA DE COMPENSADO RESINADO, ESP. 14MM, REAPROVEITAMENTO (3X), EXCLUSIVE ESCORAMENTO</v>
          </cell>
          <cell r="C1459" t="str">
            <v>M2</v>
          </cell>
          <cell r="D1459">
            <v>65.510000000000005</v>
          </cell>
        </row>
        <row r="1460">
          <cell r="A1460" t="str">
            <v>EST-FOR-025</v>
          </cell>
          <cell r="B1460" t="str">
            <v>FORMA E DESFORMA DE COMPENSADO PLASTIFICADO, ESP. 12MM, REAPROVEITAMENTO (5X), EXCLUSIVE ESCORAMENTO</v>
          </cell>
          <cell r="C1460" t="str">
            <v>M2</v>
          </cell>
          <cell r="D1460">
            <v>51.32</v>
          </cell>
        </row>
        <row r="1461">
          <cell r="A1461" t="str">
            <v>EST-FOR-030</v>
          </cell>
          <cell r="B1461" t="str">
            <v>FORMA E DESFORMA DE COMPENSADO PLASTIFICADO, ESP. 14MM, REAPROVEITAMENTO (5X), EXCLUSIVE ESCORAMENTO</v>
          </cell>
          <cell r="C1461" t="str">
            <v>M2</v>
          </cell>
          <cell r="D1461">
            <v>55.18</v>
          </cell>
        </row>
        <row r="1462">
          <cell r="A1462" t="str">
            <v>EST-FOR-031</v>
          </cell>
          <cell r="B1462" t="str">
            <v>FORMA E DESFORMA DE MADEIRA PARA ESTRUTURA EM CURVA COM TÁBUA, SARRAFO E COMPENSADO RESINADO NAVAL, ESP. 6MM, REAPROVEITAMENTO (2X), EXCLUSIVE ESCORAMENTO</v>
          </cell>
          <cell r="C1462" t="str">
            <v>M2</v>
          </cell>
          <cell r="D1462">
            <v>119.94</v>
          </cell>
        </row>
        <row r="1463">
          <cell r="A1463" t="str">
            <v>EST-GRO-005</v>
          </cell>
          <cell r="B1463" t="str">
            <v>GROUT - PREPARO E LANÇAMENTO COM ARGAMASSA DE CIMENTO, CAL HIDRATADA, AREIA SEM PENEIRAR E PEDRICO TRAÇO 1:0,1:3:2</v>
          </cell>
          <cell r="C1463" t="str">
            <v>M3</v>
          </cell>
          <cell r="D1463">
            <v>710.3</v>
          </cell>
        </row>
        <row r="1464">
          <cell r="A1464" t="str">
            <v>EST-GRO-010</v>
          </cell>
          <cell r="B1464" t="str">
            <v>FORNECIMENTO E APLICAÇÃO DE GROUT PARA ANCORAGENS, RECUPERAÇÕES ESTRUTURAIS E USO EM GERAL</v>
          </cell>
          <cell r="C1464" t="str">
            <v>M3</v>
          </cell>
          <cell r="D1464">
            <v>2711.24</v>
          </cell>
        </row>
        <row r="1465">
          <cell r="A1465" t="str">
            <v>EST-GRO-015</v>
          </cell>
          <cell r="B1465" t="str">
            <v>GROUT - PREPARO COM ARGAMASSA DE CIMENTO, AREIA SEM PENEIRAR E PEDRISCO TRAÇO 1:3:2</v>
          </cell>
          <cell r="C1465" t="str">
            <v>M3</v>
          </cell>
          <cell r="D1465">
            <v>467.13</v>
          </cell>
        </row>
        <row r="1466">
          <cell r="A1466" t="str">
            <v>EST-MET-005</v>
          </cell>
          <cell r="B1466" t="str">
            <v>FORNECIMENTO DE ESTRUTURA METÁLICA EM PERFIL LAMINADO, INCLUSIVE FABRICAÇÃO, TRANSPORTE, MONTAGEM E APLICAÇÃO DE FUNDO PREPARADOR ANTICORROSIVO EM SUPERFÍCIE METÁLICA, UMA (1) DEMÃO</v>
          </cell>
          <cell r="C1466" t="str">
            <v>KG</v>
          </cell>
          <cell r="D1466">
            <v>22.53</v>
          </cell>
        </row>
        <row r="1467">
          <cell r="A1467" t="str">
            <v>EST-MET-010</v>
          </cell>
          <cell r="B1467" t="str">
            <v>FORNECIMENTO DE ESTRUTURA METÁLICA EM PERFIL SOLDADO, INCLUSIVE FABRICAÇÃO, TRANSPORTE, MONTAGEM E APLICAÇÃO DE FUNDO PREPARADOR ANTICORROSIVO EM SUPERFÍCIE METÁLICA, UMA (1) DEMÃO</v>
          </cell>
          <cell r="C1467" t="str">
            <v>KG</v>
          </cell>
          <cell r="D1467">
            <v>22.53</v>
          </cell>
        </row>
        <row r="1468">
          <cell r="A1468" t="str">
            <v>FOR-GES-005</v>
          </cell>
          <cell r="B1468" t="str">
            <v>FORRO DE GESSO EM PLACAS 60 X 60 CM LISO</v>
          </cell>
          <cell r="C1468" t="str">
            <v>M2</v>
          </cell>
          <cell r="D1468">
            <v>38.4</v>
          </cell>
        </row>
        <row r="1469">
          <cell r="A1469" t="str">
            <v>FOR-GES-010</v>
          </cell>
          <cell r="B1469" t="str">
            <v>FORRO DE GESSO EM PLACAS ACARTONADAS - FGE</v>
          </cell>
          <cell r="C1469" t="str">
            <v>M2</v>
          </cell>
          <cell r="D1469">
            <v>49.08</v>
          </cell>
        </row>
        <row r="1470">
          <cell r="A1470" t="str">
            <v>FOR-GES-015</v>
          </cell>
          <cell r="B1470" t="str">
            <v>FORRO DE GESSO EM PLACAS ACARTONADAS - FGA</v>
          </cell>
          <cell r="C1470" t="str">
            <v>M2</v>
          </cell>
          <cell r="D1470">
            <v>42.49</v>
          </cell>
        </row>
        <row r="1471">
          <cell r="A1471" t="str">
            <v>FOR-GES-020</v>
          </cell>
          <cell r="B1471" t="str">
            <v>COLOCAÇÃO DE MOLDURA DE GESSO</v>
          </cell>
          <cell r="C1471" t="str">
            <v>M</v>
          </cell>
          <cell r="D1471">
            <v>8.81</v>
          </cell>
        </row>
        <row r="1472">
          <cell r="A1472" t="str">
            <v>FOR-MAD-005</v>
          </cell>
          <cell r="B1472" t="str">
            <v>FORRO DE MADEIRA EM ANGELIM</v>
          </cell>
          <cell r="C1472" t="str">
            <v>M2</v>
          </cell>
          <cell r="D1472">
            <v>79.2</v>
          </cell>
        </row>
        <row r="1473">
          <cell r="A1473" t="str">
            <v>FOR-MAD-010</v>
          </cell>
          <cell r="B1473" t="str">
            <v>FORRO DE MADEIRA DE PINUS</v>
          </cell>
          <cell r="C1473" t="str">
            <v>M2</v>
          </cell>
          <cell r="D1473">
            <v>61.62</v>
          </cell>
        </row>
        <row r="1474">
          <cell r="A1474" t="str">
            <v>FOR-MAD-015</v>
          </cell>
          <cell r="B1474" t="str">
            <v>CIMALHA DE MADEIRA PARA FORRO DE MADEIRA</v>
          </cell>
          <cell r="C1474" t="str">
            <v>M</v>
          </cell>
          <cell r="D1474">
            <v>15.53</v>
          </cell>
        </row>
        <row r="1475">
          <cell r="A1475" t="str">
            <v>FOR-MAD-020</v>
          </cell>
          <cell r="B1475" t="str">
            <v>EMPENAS DE MADEIRA (RÉGUAS)</v>
          </cell>
          <cell r="C1475" t="str">
            <v>M2</v>
          </cell>
          <cell r="D1475">
            <v>128.09</v>
          </cell>
        </row>
        <row r="1476">
          <cell r="A1476" t="str">
            <v>FOR-PVC-005</v>
          </cell>
          <cell r="B1476" t="str">
            <v>FORRO EM PVC BRANCO DE L = 10 CM</v>
          </cell>
          <cell r="C1476" t="str">
            <v>M2</v>
          </cell>
          <cell r="D1476">
            <v>44.88</v>
          </cell>
        </row>
        <row r="1477">
          <cell r="A1477" t="str">
            <v>FOR-PVC-010</v>
          </cell>
          <cell r="B1477" t="str">
            <v>FORRO EM PVC BRANCO DE L = 20 CM</v>
          </cell>
          <cell r="C1477" t="str">
            <v>M2</v>
          </cell>
          <cell r="D1477">
            <v>45.94</v>
          </cell>
        </row>
        <row r="1478">
          <cell r="A1478" t="str">
            <v>FRG-DOB-010</v>
          </cell>
          <cell r="B1478" t="str">
            <v>DOBRADIÇA DE FERRO, MEDIDAS (3"X2.1/2"), TIPO PINO SOLTO COM BOLA, ACABAMENTO CROMADO, INCLUSIVE ACESSÓRIOS PARA FIXAÇÃO</v>
          </cell>
          <cell r="C1478" t="str">
            <v>UN</v>
          </cell>
          <cell r="D1478">
            <v>14.1</v>
          </cell>
        </row>
        <row r="1479">
          <cell r="A1479" t="str">
            <v>FRG-DOB-015</v>
          </cell>
          <cell r="B1479" t="str">
            <v>DOBRADIÇA DE FERRO, MEDIDAS (3.1/2"X3"), TIPO PINO SOLTO COM BOLA, ACABAMENTO CROMADO, INCLUSIVE ACESSÓRIOS PARA FIXAÇÃO</v>
          </cell>
          <cell r="C1479" t="str">
            <v>UN</v>
          </cell>
          <cell r="D1479">
            <v>17.89</v>
          </cell>
        </row>
        <row r="1480">
          <cell r="A1480" t="str">
            <v>FRG-FEC-005</v>
          </cell>
          <cell r="B1480" t="str">
            <v>FECHADURA TIPO EXTERNA, GRAU DE SEGURANÇA MÉDIO, DISTÂNCIA DE BROCA 40MM, ACABAMENTO COM ESPELHO CROMADO E MAÇANETA MODELO ALAVANCA EM ZAMAC, INCLUSIVE ACESSÓRIOS PARA FIXAÇÃO E DUAS (2) CHAVES</v>
          </cell>
          <cell r="C1480" t="str">
            <v>UN</v>
          </cell>
          <cell r="D1480">
            <v>120.02</v>
          </cell>
        </row>
        <row r="1481">
          <cell r="A1481" t="str">
            <v>FRG-FEC-010</v>
          </cell>
          <cell r="B1481" t="str">
            <v>FECHADURA TIPO INTERNA (GORGE), GRAU DE SEGURANÇA MÉDIO, DISTÂNCIA DE BROCA 40MM, ACABAMENTO COM ESPELHO CROMADO E MAÇANETA MODELO ALAVANCA EM ZAMAC, INCLUSIVE ACESSÓRIOS PARA FIXAÇÃO E DUAS (2) CHAVES</v>
          </cell>
          <cell r="C1481" t="str">
            <v>UN</v>
          </cell>
          <cell r="D1481">
            <v>100.26</v>
          </cell>
        </row>
        <row r="1482">
          <cell r="A1482" t="str">
            <v>FRG-FEC-015</v>
          </cell>
          <cell r="B1482" t="str">
            <v>FECHADURA TIPO BANHEIRO (TRANQUETA), GRAU DE SEGURANÇA MÉDIO, DISTÂNCIA DE BROCA 40MM, ACABAMENTO COM ESPELHO CROMADO E MAÇANETA MODELO ALAVANCA EM ZAMAC, INCLUSIVE ACESSÓRIOS PARA FIXAÇÃO E UMA (1) CHAVE</v>
          </cell>
          <cell r="C1482" t="str">
            <v>UN</v>
          </cell>
          <cell r="D1482">
            <v>93.23</v>
          </cell>
        </row>
        <row r="1483">
          <cell r="A1483" t="str">
            <v>FRG-MOL-005</v>
          </cell>
          <cell r="B1483" t="str">
            <v>MOLA HIDRÁULICA NORMAL</v>
          </cell>
          <cell r="C1483" t="str">
            <v>U</v>
          </cell>
          <cell r="D1483">
            <v>149.99</v>
          </cell>
        </row>
        <row r="1484">
          <cell r="A1484" t="str">
            <v>FRG-TAR-005</v>
          </cell>
          <cell r="B1484" t="str">
            <v>TARJETA CROMADA, INSTALADA PORTAS DE SANITÁRIOS</v>
          </cell>
          <cell r="C1484" t="str">
            <v>U</v>
          </cell>
          <cell r="D1484">
            <v>47.99</v>
          </cell>
        </row>
        <row r="1485">
          <cell r="A1485" t="str">
            <v>FRG-TAR-010</v>
          </cell>
          <cell r="B1485" t="str">
            <v>TARJETA CROMADA, INSTALADA PORTAS DE SANITÁRIOS-LIVRE/OCUPADO</v>
          </cell>
          <cell r="C1485" t="str">
            <v>U</v>
          </cell>
          <cell r="D1485">
            <v>88.77</v>
          </cell>
        </row>
        <row r="1486">
          <cell r="A1486" t="str">
            <v>FUN-CON-005</v>
          </cell>
          <cell r="B1486" t="str">
            <v>CONCRETO CICLÓPICO, TRAÇO 1:4:8,  PREPARADO EM OBRA COM BETONEIRA, COM 30% DE PEDRA DE MÃO, INCLUSIVE LANÇAMENTO, ADENSAMENTO E ACABAMENTO</v>
          </cell>
          <cell r="C1486" t="str">
            <v>M3</v>
          </cell>
          <cell r="D1486">
            <v>344.92</v>
          </cell>
        </row>
        <row r="1487">
          <cell r="A1487" t="str">
            <v>FUN-CON-010</v>
          </cell>
          <cell r="B1487" t="str">
            <v>CONCRETO CICLÓPICO, TRAÇO 1:3:6,  PREPARADO EM OBRA COM BETONEIRA, COM 30% DE PEDRA DE MÃO, INCLUSIVE LANÇAMENTO, ADENSAMENTO E ACABAMENTO</v>
          </cell>
          <cell r="C1487" t="str">
            <v>M3</v>
          </cell>
          <cell r="D1487">
            <v>361.43</v>
          </cell>
        </row>
        <row r="1488">
          <cell r="A1488" t="str">
            <v>FUN-CON-015</v>
          </cell>
          <cell r="B1488" t="str">
            <v>CONCRETO CICLÓPICO, FCK 15 MPA,  PREPARADO EM OBRA COM BETONEIRA, COM 30% DE PEDRA DE MÃO, INCLUSIVE LANÇAMENTO, ADENSAMENTO E ACABAMENTO</v>
          </cell>
          <cell r="C1488" t="str">
            <v>M3</v>
          </cell>
          <cell r="D1488">
            <v>416.3</v>
          </cell>
        </row>
        <row r="1489">
          <cell r="A1489" t="str">
            <v>FUN-CON-020</v>
          </cell>
          <cell r="B1489" t="str">
            <v>FORNECIMENTO DE CONCRETO NÃO ESTRUTURAL, PREPARADO EM OBRA COM BETONEIRA, COM FCK 9 MPA, INCLUSIVE LANÇAMENTO, ADENSAMENTO E ACABAMENTO (FUNDAÇÃO)</v>
          </cell>
          <cell r="C1489" t="str">
            <v>M3</v>
          </cell>
          <cell r="D1489">
            <v>504.94</v>
          </cell>
        </row>
        <row r="1490">
          <cell r="A1490" t="str">
            <v>FUN-CON-025</v>
          </cell>
          <cell r="B1490" t="str">
            <v>FORNECIMENTO DE CONCRETO NÃO ESTRUTURAL, PREPARADO EM OBRA COM BETONEIRA, COM FCK 10 MPA, INCLUSIVE LANÇAMENTO, ADENSAMENTO E ACABAMENTO (FUNDAÇÃO)</v>
          </cell>
          <cell r="C1490" t="str">
            <v>M3</v>
          </cell>
          <cell r="D1490">
            <v>510.58</v>
          </cell>
        </row>
        <row r="1491">
          <cell r="A1491" t="str">
            <v>FUN-CON-030</v>
          </cell>
          <cell r="B1491" t="str">
            <v>FORNECIMENTO DE CONCRETO NÃO ESTRUTURAL, PREPARADO EM OBRA COM BETONEIRA, COM FCK 13,5 MPA, INCLUSIVE LANÇAMENTO, ADENSAMENTO E ACABAMENTO (FUNDAÇÃO)</v>
          </cell>
          <cell r="C1491" t="str">
            <v>M3</v>
          </cell>
          <cell r="D1491">
            <v>529.58000000000004</v>
          </cell>
        </row>
        <row r="1492">
          <cell r="A1492" t="str">
            <v>FUN-CON-035</v>
          </cell>
          <cell r="B1492" t="str">
            <v>FORNECIMENTO DE CONCRETO NÃO ESTRUTURAL, PREPARADO EM OBRA COM BETONEIRA, COM FCK 15 MPA, INCLUSIVE LANÇAMENTO, ADENSAMENTO E ACABAMENTO (FUNDAÇÃO)</v>
          </cell>
          <cell r="C1492" t="str">
            <v>M3</v>
          </cell>
          <cell r="D1492">
            <v>528.82000000000005</v>
          </cell>
        </row>
        <row r="1493">
          <cell r="A1493" t="str">
            <v>FUN-CON-040</v>
          </cell>
          <cell r="B1493" t="str">
            <v>FORNECIMENTO DE CONCRETO NÃO ESTRUTURAL, PREPARADO EM OBRA COM BETONEIRA, COM FCK 18 MPA, INCLUSIVE LANÇAMENTO, ADENSAMENTO E ACABAMENTO (FUNDAÇÃO)</v>
          </cell>
          <cell r="C1493" t="str">
            <v>M3</v>
          </cell>
          <cell r="D1493">
            <v>552.11</v>
          </cell>
        </row>
        <row r="1494">
          <cell r="A1494" t="str">
            <v>FUN-CON-045</v>
          </cell>
          <cell r="B1494" t="str">
            <v>FORNECIMENTO DE CONCRETO ESTRUTURAL, PREPARADO EM OBRA COM BETONEIRA, COM FCK 20 MPA, INCLUSIVE LANÇAMENTO, ADENSAMENTO E ACABAMENTO (FUNDAÇÃO)</v>
          </cell>
          <cell r="C1494" t="str">
            <v>M3</v>
          </cell>
          <cell r="D1494">
            <v>562.42999999999995</v>
          </cell>
        </row>
        <row r="1495">
          <cell r="A1495" t="str">
            <v>FUN-CON-050</v>
          </cell>
          <cell r="B1495" t="str">
            <v>FORNECIMENTO DE CONCRETO ESTRUTURAL, PREPARADO EM OBRA COM BETONEIRA, COM FCK 25 MPA, INCLUSIVE LANÇAMENTO, ADENSAMENTO E ACABAMENTO (FUNDAÇÃO)</v>
          </cell>
          <cell r="C1495" t="str">
            <v>M3</v>
          </cell>
          <cell r="D1495">
            <v>580.97</v>
          </cell>
        </row>
        <row r="1496">
          <cell r="A1496" t="str">
            <v>FUN-CON-055</v>
          </cell>
          <cell r="B1496" t="str">
            <v>FORNECIMENTO DE CONCRETO ESTRUTURAL, PREPARADO EM OBRA COM BETONEIRA, COM FCK 30 MPA, INCLUSIVE LANÇAMENTO, ADENSAMENTO E ACABAMENTO (FUNDAÇÃO)</v>
          </cell>
          <cell r="C1496" t="str">
            <v>M3</v>
          </cell>
          <cell r="D1496">
            <v>619.11</v>
          </cell>
        </row>
        <row r="1497">
          <cell r="A1497" t="str">
            <v>FUN-CON-056</v>
          </cell>
          <cell r="B1497" t="str">
            <v>FORNECIMENTO DE CONCRETO ESTRUTURAL, PREPARADO EM OBRA COM BETONEIRA, COM FCK 35 MPA, INCLUSIVE LANÇAMENTO, ADENSAMENTO E ACABAMENTO (FUNDAÇÃO)</v>
          </cell>
          <cell r="C1497" t="str">
            <v>M3</v>
          </cell>
          <cell r="D1497">
            <v>642.45000000000005</v>
          </cell>
        </row>
        <row r="1498">
          <cell r="A1498" t="str">
            <v>FUN-CON-060</v>
          </cell>
          <cell r="B1498" t="str">
            <v>FORNECIMENTO DE CONCRETO ESTRUTURAL, PREPARADO EM OBRA COM BETONEIRA, COM FCK 40 MPA, INCLUSIVE LANÇAMENTO, ADENSAMENTO E ACABAMENTO (FUNDAÇÃO)</v>
          </cell>
          <cell r="C1498" t="str">
            <v>M3</v>
          </cell>
          <cell r="D1498">
            <v>679.49</v>
          </cell>
        </row>
        <row r="1499">
          <cell r="A1499" t="str">
            <v>FUN-CON-075</v>
          </cell>
          <cell r="B1499" t="str">
            <v>FORNECIMENTO DE CONCRETO NÃO ESTRUTURAL, USINADO, COM FCK 10 MPA, INCLUSIVE LANÇAMENTO, ADENSAMENTO E ACABAMENTO (FUNDAÇÃO)</v>
          </cell>
          <cell r="C1499" t="str">
            <v>M3</v>
          </cell>
          <cell r="D1499">
            <v>546.32000000000005</v>
          </cell>
        </row>
        <row r="1500">
          <cell r="A1500" t="str">
            <v>FUN-CON-085</v>
          </cell>
          <cell r="B1500" t="str">
            <v>FORNECIMENTO DE CONCRETO NÃO ESTRUTURAL, USINADO, COM FCK 15 MPA, INCLUSIVE LANÇAMENTO, ADENSAMENTO E ACABAMENTO (FUNDAÇÃO)</v>
          </cell>
          <cell r="C1500" t="str">
            <v>M3</v>
          </cell>
          <cell r="D1500">
            <v>553.94000000000005</v>
          </cell>
        </row>
        <row r="1501">
          <cell r="A1501" t="str">
            <v>FUN-CON-095</v>
          </cell>
          <cell r="B1501" t="str">
            <v>FORNECIMENTO DE CONCRETO ESTRUTURAL, USINADO, COM FCK 20 MPA, INCLUSIVE LANÇAMENTO, ADENSAMENTO E ACABAMENTO (FUNDAÇÃO)</v>
          </cell>
          <cell r="C1501" t="str">
            <v>M3</v>
          </cell>
          <cell r="D1501">
            <v>571.86</v>
          </cell>
        </row>
        <row r="1502">
          <cell r="A1502" t="str">
            <v>FUN-CON-100</v>
          </cell>
          <cell r="B1502" t="str">
            <v>FORNECIMENTO DE CONCRETO ESTRUTURAL, USINADO, COM FCK 25 MPA, INCLUSIVE LANÇAMENTO, ADENSAMENTO E ACABAMENTO (FUNDAÇÃO)</v>
          </cell>
          <cell r="C1502" t="str">
            <v>M3</v>
          </cell>
          <cell r="D1502">
            <v>590.47</v>
          </cell>
        </row>
        <row r="1503">
          <cell r="A1503" t="str">
            <v>FUN-CON-105</v>
          </cell>
          <cell r="B1503" t="str">
            <v>FORNECIMENTO DE CONCRETO ESTRUTURAL, USINADO, COM FCK 30 MPA, INCLUSIVE LANÇAMENTO, ADENSAMENTO E ACABAMENTO (FUNDAÇÃO)</v>
          </cell>
          <cell r="C1503" t="str">
            <v>M3</v>
          </cell>
          <cell r="D1503">
            <v>609.78</v>
          </cell>
        </row>
        <row r="1504">
          <cell r="A1504" t="str">
            <v>FUN-CON-106</v>
          </cell>
          <cell r="B1504" t="str">
            <v>FORNECIMENTO DE CONCRETO ESTRUTURAL, USINADO, COM FCK 35 MPA, INCLUSIVE LANÇAMENTO, ADENSAMENTO E ACABAMENTO (FUNDAÇÃO)</v>
          </cell>
          <cell r="C1504" t="str">
            <v>M3</v>
          </cell>
          <cell r="D1504">
            <v>629.82000000000005</v>
          </cell>
        </row>
        <row r="1505">
          <cell r="A1505" t="str">
            <v>FUN-CON-110</v>
          </cell>
          <cell r="B1505" t="str">
            <v>FORNECIMENTO DE CONCRETO ESTRUTURAL, USINADO, COM FCK 40 MPA, INCLUSIVE LANÇAMENTO, ADENSAMENTO E ACABAMENTO (FUNDAÇÃO)</v>
          </cell>
          <cell r="C1505" t="str">
            <v>M3</v>
          </cell>
          <cell r="D1505">
            <v>650.62</v>
          </cell>
        </row>
        <row r="1506">
          <cell r="A1506" t="str">
            <v>FUN-CON-130</v>
          </cell>
          <cell r="B1506" t="str">
            <v>FORNECIMENTO DE CONCRETO ESTRUTURAL, USINADO BOMBEADO, COM FCK 20 MPA, INCLUSIVE LANÇAMENTO, ADENSAMENTO E ACABAMENTO (FUNDAÇÃO)</v>
          </cell>
          <cell r="C1506" t="str">
            <v>M3</v>
          </cell>
          <cell r="D1506">
            <v>557.24</v>
          </cell>
        </row>
        <row r="1507">
          <cell r="A1507" t="str">
            <v>FUN-CON-135</v>
          </cell>
          <cell r="B1507" t="str">
            <v>FORNECIMENTO DE CONCRETO ESTRUTURAL, USINADO BOMBEADO, COM FCK 25 MPA, INCLUSIVE LANÇAMENTO, ADENSAMENTO E ACABAMENTO (FUNDAÇÃO)</v>
          </cell>
          <cell r="C1507" t="str">
            <v>M3</v>
          </cell>
          <cell r="D1507">
            <v>571.13</v>
          </cell>
        </row>
        <row r="1508">
          <cell r="A1508" t="str">
            <v>FUN-CON-140</v>
          </cell>
          <cell r="B1508" t="str">
            <v>FORNECIMENTO DE CONCRETO ESTRUTURAL, USINADO BOMBEADO, COM FCK 30 MPA, INCLUSIVE LANÇAMENTO, ADENSAMENTO E ACABAMENTO (FUNDAÇÃO)</v>
          </cell>
          <cell r="C1508" t="str">
            <v>M3</v>
          </cell>
          <cell r="D1508">
            <v>588.04999999999995</v>
          </cell>
        </row>
        <row r="1509">
          <cell r="A1509" t="str">
            <v>FUN-CON-141</v>
          </cell>
          <cell r="B1509" t="str">
            <v>FORNECIMENTO DE CONCRETO ESTRUTURAL, USINADO BOMBEADO, COM FCK 35 MPA, INCLUSIVE LANÇAMENTO, ADENSAMENTO E ACABAMENTO (FUNDAÇÃO)</v>
          </cell>
          <cell r="C1509" t="str">
            <v>M3</v>
          </cell>
          <cell r="D1509">
            <v>604.97</v>
          </cell>
        </row>
        <row r="1510">
          <cell r="A1510" t="str">
            <v>FUN-CON-150</v>
          </cell>
          <cell r="B1510" t="str">
            <v>FORNECIMENTO DE CONCRETO ESTRUTURAL, USINADO BOMBEADO, COM FCK 40 MPA, INCLUSIVE LANÇAMENTO, ADENSAMENTO E ACABAMENTO (FUNDAÇÃO)</v>
          </cell>
          <cell r="C1510" t="str">
            <v>M3</v>
          </cell>
          <cell r="D1510">
            <v>628.33000000000004</v>
          </cell>
        </row>
        <row r="1511">
          <cell r="A1511" t="str">
            <v>FUN-CON-155</v>
          </cell>
          <cell r="B1511" t="str">
            <v>FORNECIMENTO DE CONCRETO ESTRUTURAL, USINADO BOMBEADO, COM FCK 20 MPA, SLUMP 20 +/- 2 (SLUMPFLOW 48 A 53 CM, COM AGREGADOS PEDRISCO E AREIA, CONSUMO MÍNIMO DE CIMENTO DE 400 KG/M3), INCLUSIVE LANÇAMENTO, ADENSAMENTO E ACABAMENTO (FUNDAÇÃO)</v>
          </cell>
          <cell r="C1511" t="str">
            <v>M3</v>
          </cell>
          <cell r="D1511">
            <v>646.70000000000005</v>
          </cell>
        </row>
        <row r="1512">
          <cell r="A1512" t="str">
            <v>FUN-FOR-005</v>
          </cell>
          <cell r="B1512" t="str">
            <v>FORMA E DESFORMA DE TÁBUA E SARRAFO, REAPROVEITAMENTO (3X) (FUNDAÇÃO)</v>
          </cell>
          <cell r="C1512" t="str">
            <v>M2</v>
          </cell>
          <cell r="D1512">
            <v>57.16</v>
          </cell>
        </row>
        <row r="1513">
          <cell r="A1513" t="str">
            <v>FUN-FOR-010</v>
          </cell>
          <cell r="B1513" t="str">
            <v>FORMA E DESFORMA DE COMPENSADO RESINADO, ESP. 12MM, REAPROVEITAMENTO (3X) (FUNDAÇÃO)</v>
          </cell>
          <cell r="C1513" t="str">
            <v>M2</v>
          </cell>
          <cell r="D1513">
            <v>59.08</v>
          </cell>
        </row>
        <row r="1514">
          <cell r="A1514" t="str">
            <v>FUN-FRA-005</v>
          </cell>
          <cell r="B1514" t="str">
            <v>MOBILIZAÇÃO E DESMOBILIZAÇÃO DE EQUIPAMENTO PARA ESTACA TIPO FRANKI DMT ATÉ 50 KM</v>
          </cell>
          <cell r="C1514" t="str">
            <v>VB</v>
          </cell>
          <cell r="D1514">
            <v>10403.75</v>
          </cell>
        </row>
        <row r="1515">
          <cell r="A1515" t="str">
            <v>FUN-FRA-006</v>
          </cell>
          <cell r="B1515" t="str">
            <v>MOBILIZAÇÃO E DESMOBILIZAÇÃO DE EQUIPAMENTO PARA ESTACA TIPO FRANKI DMT DE 50,1 A 100 KM</v>
          </cell>
          <cell r="C1515" t="str">
            <v>VB</v>
          </cell>
          <cell r="D1515">
            <v>14113.57</v>
          </cell>
        </row>
        <row r="1516">
          <cell r="A1516" t="str">
            <v>FUN-FRA-010</v>
          </cell>
          <cell r="B1516" t="str">
            <v>CRAVAÇÃO E CONCRETAGEM ESTACA TIPO FRANKI MOLDADA "IN LOCO" 55 TON D = 350 MM</v>
          </cell>
          <cell r="C1516" t="str">
            <v>M</v>
          </cell>
          <cell r="D1516">
            <v>173.05</v>
          </cell>
        </row>
        <row r="1517">
          <cell r="A1517" t="str">
            <v>FUN-FRA-015</v>
          </cell>
          <cell r="B1517" t="str">
            <v>CRAVAÇÃO E CONCRETAGEM ESTACA TIPO FRANKI MOLDADA "IN LOCO" 70 TON D = 400 MM</v>
          </cell>
          <cell r="C1517" t="str">
            <v>M</v>
          </cell>
          <cell r="D1517">
            <v>202</v>
          </cell>
        </row>
        <row r="1518">
          <cell r="A1518" t="str">
            <v>FUN-FRA-020</v>
          </cell>
          <cell r="B1518" t="str">
            <v>CRAVAÇÃO E CONCRETAGEM ESTACA TIPO FRANKI MOLDADA "IN LOCO" 95 TON D = 450 MM</v>
          </cell>
          <cell r="C1518" t="str">
            <v>M</v>
          </cell>
          <cell r="D1518">
            <v>247.6</v>
          </cell>
        </row>
        <row r="1519">
          <cell r="A1519" t="str">
            <v>FUN-FRA-025</v>
          </cell>
          <cell r="B1519" t="str">
            <v>CRAVAÇÃO E CONCRETAGEM ESTACA TIPO FRANKI MOLDADA "IN LOCO" 130 TON D = 520 MM</v>
          </cell>
          <cell r="C1519" t="str">
            <v>M</v>
          </cell>
          <cell r="D1519">
            <v>287</v>
          </cell>
        </row>
        <row r="1520">
          <cell r="A1520" t="str">
            <v>FUN-FRA-035</v>
          </cell>
          <cell r="B1520" t="str">
            <v>CRAVAÇÃO E CONCRETAGEM ESTACA TIPO FRANKI MOLDADA "IN LOCO" 170 TON D = 600 MM</v>
          </cell>
          <cell r="C1520" t="str">
            <v>M</v>
          </cell>
          <cell r="D1520">
            <v>367.29</v>
          </cell>
        </row>
        <row r="1521">
          <cell r="A1521" t="str">
            <v>FUN-HEL-005</v>
          </cell>
          <cell r="B1521" t="str">
            <v>MOBILIZAÇÃO E DESMOBILIZAÇÃO DE EQUIPAMENTO PARA ESTACA TIPO HÉLICE CONTÍNUA DMT ATÉ 50 KM</v>
          </cell>
          <cell r="C1521" t="str">
            <v>VB</v>
          </cell>
          <cell r="D1521">
            <v>9409.5</v>
          </cell>
        </row>
        <row r="1522">
          <cell r="A1522" t="str">
            <v>FUN-HEL-006</v>
          </cell>
          <cell r="B1522" t="str">
            <v>MOBILIZAÇÃO E DESMOBILIZAÇÃO DE EQUIPAMENTO PARA ESTACA TIPO HÉLICE CONTÍNUA DMT DE 50,1 A 100 KM</v>
          </cell>
          <cell r="C1522" t="str">
            <v>VB</v>
          </cell>
          <cell r="D1522">
            <v>12483.6</v>
          </cell>
        </row>
        <row r="1523">
          <cell r="A1523" t="str">
            <v>FUN-HEL-010</v>
          </cell>
          <cell r="B1523" t="str">
            <v>EXECUÇÃO DE ESTACA TIPO HÉLICE CONTÍNUA, DIÂMETRO 400MM, EXCLUSIVE ARMAÇÃO E CONCRETO ESTRUTURAL</v>
          </cell>
          <cell r="C1523" t="str">
            <v>M</v>
          </cell>
          <cell r="D1523">
            <v>44.8</v>
          </cell>
        </row>
        <row r="1524">
          <cell r="A1524" t="str">
            <v>FUN-HEL-015</v>
          </cell>
          <cell r="B1524" t="str">
            <v>EXECUÇÃO DE ESTACA TIPO HÉLICE CONTÍNUA, DIÂMETRO 500MM, EXCLUSIVE ARMAÇÃO E CONCRETO ESTRUTURAL</v>
          </cell>
          <cell r="C1524" t="str">
            <v>M</v>
          </cell>
          <cell r="D1524">
            <v>62.14</v>
          </cell>
        </row>
        <row r="1525">
          <cell r="A1525" t="str">
            <v>FUN-HEL-020</v>
          </cell>
          <cell r="B1525" t="str">
            <v>EXECUÇÃO DE ESTACA TIPO HÉLICE CONTÍNUA, DIÂMETRO 600MM, EXCLUSIVE ARMAÇÃO E CONCRETO ESTRUTURAL</v>
          </cell>
          <cell r="C1525" t="str">
            <v>M</v>
          </cell>
          <cell r="D1525">
            <v>83.34</v>
          </cell>
        </row>
        <row r="1526">
          <cell r="A1526" t="str">
            <v>FUN-HEL-025</v>
          </cell>
          <cell r="B1526" t="str">
            <v>EXECUÇÃO DE ESTACA TIPO HÉLICE CONTÍNUA, DIÂMETRO 800MM, EXCLUSIVE ARMAÇÃO E CONCRETO ESTRUTURAL</v>
          </cell>
          <cell r="C1526" t="str">
            <v>M</v>
          </cell>
          <cell r="D1526">
            <v>137.29</v>
          </cell>
        </row>
        <row r="1527">
          <cell r="A1527" t="str">
            <v>FUN-LAS-005</v>
          </cell>
          <cell r="B1527" t="str">
            <v xml:space="preserve">LASTRO DE CONCRETO MAGRO, INCLUSIVE TRANSPORTE, LANÇAMENTO E ADENSAMENTO </v>
          </cell>
          <cell r="C1527" t="str">
            <v>M3</v>
          </cell>
          <cell r="D1527">
            <v>428.89</v>
          </cell>
        </row>
        <row r="1528">
          <cell r="A1528" t="str">
            <v>FUN-LAS-010</v>
          </cell>
          <cell r="B1528" t="str">
            <v>LASTRO DE BRITA 2 OU 3 APILOADO MANUALMENTE</v>
          </cell>
          <cell r="C1528" t="str">
            <v>M3</v>
          </cell>
          <cell r="D1528">
            <v>132.19999999999999</v>
          </cell>
        </row>
        <row r="1529">
          <cell r="A1529" t="str">
            <v>FUN-LAS-015</v>
          </cell>
          <cell r="B1529" t="str">
            <v>LASTRO DE AREIA</v>
          </cell>
          <cell r="C1529" t="str">
            <v>M3</v>
          </cell>
          <cell r="D1529">
            <v>124.73</v>
          </cell>
        </row>
        <row r="1530">
          <cell r="A1530" t="str">
            <v>FUN-PRE-005</v>
          </cell>
          <cell r="B1530" t="str">
            <v>MOBILIZAÇÃO E DESMOBILIZAÇÃO DE EQUIPAMENTO PARA ESTACA CRAVADA DMT ATÉ 50 KM</v>
          </cell>
          <cell r="C1530" t="str">
            <v>VB</v>
          </cell>
          <cell r="D1530">
            <v>6828.9</v>
          </cell>
        </row>
        <row r="1531">
          <cell r="A1531" t="str">
            <v>FUN-PRE-006</v>
          </cell>
          <cell r="B1531" t="str">
            <v>MOBILIZAÇÃO E DESMOBILIZAÇÃO DE EQUIPAMENTO PARA ESTACA CRAVADA DMT DE 50,1 A 100 KM</v>
          </cell>
          <cell r="C1531" t="str">
            <v>VB</v>
          </cell>
          <cell r="D1531">
            <v>9409.5</v>
          </cell>
        </row>
        <row r="1532">
          <cell r="A1532" t="str">
            <v>FUN-PRE-010</v>
          </cell>
          <cell r="B1532" t="str">
            <v>ESTACA PRÉ-MOLDADA DE CONCRETO ARMADO CRAVADA D = 180 MM/35T</v>
          </cell>
          <cell r="C1532" t="str">
            <v>M</v>
          </cell>
          <cell r="D1532">
            <v>177.79</v>
          </cell>
        </row>
        <row r="1533">
          <cell r="A1533" t="str">
            <v>FUN-PRE-015</v>
          </cell>
          <cell r="B1533" t="str">
            <v>ESTACA PRÉ-MOLDADA DE CONCRETO ARMADO CRAVADA D = 230 MM/55T</v>
          </cell>
          <cell r="C1533" t="str">
            <v>M</v>
          </cell>
          <cell r="D1533">
            <v>238.96</v>
          </cell>
        </row>
        <row r="1534">
          <cell r="A1534" t="str">
            <v>FUN-PRE-020</v>
          </cell>
          <cell r="B1534" t="str">
            <v>ESTACA PRÉ-MOLDADA DE CONCRETO ARMADO CRAVADA D = 260 MM/70T</v>
          </cell>
          <cell r="C1534" t="str">
            <v>M</v>
          </cell>
          <cell r="D1534">
            <v>283.98</v>
          </cell>
        </row>
        <row r="1535">
          <cell r="A1535" t="str">
            <v>FUN-PRE-025</v>
          </cell>
          <cell r="B1535" t="str">
            <v>ESTACA PRÉ-MOLDADA DE CONCRETO ARMADO CRAVADA D = 330 MM/90T</v>
          </cell>
          <cell r="C1535" t="str">
            <v>M</v>
          </cell>
          <cell r="D1535">
            <v>318.26</v>
          </cell>
        </row>
        <row r="1536">
          <cell r="A1536" t="str">
            <v>FUN-PRE-026</v>
          </cell>
          <cell r="B1536" t="str">
            <v>ESTACA PRÉ-MOLDADA DE CONCRETO ARMADO CRAVADA D = 380 MM/105T</v>
          </cell>
          <cell r="C1536" t="str">
            <v>M</v>
          </cell>
          <cell r="D1536">
            <v>339.03</v>
          </cell>
        </row>
        <row r="1537">
          <cell r="A1537" t="str">
            <v>FUN-PRE-027</v>
          </cell>
          <cell r="B1537" t="str">
            <v>ESTACA PRÉ-MOLDADA DE CONCRETO ARMADO CRAVADA D = 420 MM/130T</v>
          </cell>
          <cell r="C1537" t="str">
            <v>M</v>
          </cell>
          <cell r="D1537">
            <v>376.34</v>
          </cell>
        </row>
        <row r="1538">
          <cell r="A1538" t="str">
            <v>FUN-PRE-028</v>
          </cell>
          <cell r="B1538" t="str">
            <v>ESTACA PRÉ-MOLDADA DE CONCRETO ARMADO CRAVADA D = 500 MM/150T</v>
          </cell>
          <cell r="C1538" t="str">
            <v>M</v>
          </cell>
          <cell r="D1538">
            <v>499.88</v>
          </cell>
        </row>
        <row r="1539">
          <cell r="A1539" t="str">
            <v>FUN-PRE-030</v>
          </cell>
          <cell r="B1539" t="str">
            <v>ESTACA PRÉ-MOLDADA DE CONCRETO ARMADO CRAVADA 15 X 15 CM/25T</v>
          </cell>
          <cell r="C1539" t="str">
            <v>M</v>
          </cell>
          <cell r="D1539">
            <v>143.54</v>
          </cell>
        </row>
        <row r="1540">
          <cell r="A1540" t="str">
            <v>FUN-PRE-035</v>
          </cell>
          <cell r="B1540" t="str">
            <v>ESTACA PRÉ-MOLDADA DE CONCRETO ARMADO CRAVADA 17 x 17 CM/35T</v>
          </cell>
          <cell r="C1540" t="str">
            <v>M</v>
          </cell>
          <cell r="D1540">
            <v>151.26</v>
          </cell>
        </row>
        <row r="1541">
          <cell r="A1541" t="str">
            <v>FUN-PRE-040</v>
          </cell>
          <cell r="B1541" t="str">
            <v>ESTACA PRÉ-MOLDADA DE CONCRETO ARMADO CRAVADA 20 X 20 CM/50T</v>
          </cell>
          <cell r="C1541" t="str">
            <v>M</v>
          </cell>
          <cell r="D1541">
            <v>182.22</v>
          </cell>
        </row>
        <row r="1542">
          <cell r="A1542" t="str">
            <v>FUN-PRE-045</v>
          </cell>
          <cell r="B1542" t="str">
            <v>ESTACA PRÉ-MOLDADA DE CONCRETO ARMADO CRAVADA 21,5 X 21,5 CM/60T</v>
          </cell>
          <cell r="C1542" t="str">
            <v>M</v>
          </cell>
          <cell r="D1542">
            <v>203.97</v>
          </cell>
        </row>
        <row r="1543">
          <cell r="A1543" t="str">
            <v>FUN-PRE-050</v>
          </cell>
          <cell r="B1543" t="str">
            <v>ESTACA PRÉ-MOLDADA DE CONCRETO ARMADO CRAVADA 23 X 23 CM/70T</v>
          </cell>
          <cell r="C1543" t="str">
            <v>M</v>
          </cell>
          <cell r="D1543">
            <v>220.61</v>
          </cell>
        </row>
        <row r="1544">
          <cell r="A1544" t="str">
            <v>FUN-PRE-055</v>
          </cell>
          <cell r="B1544" t="str">
            <v>ESTACA PRÉ-MOLDADA DE CONCRETO ARMADO CRAVADA 25,5 X 25,5 CM/85T</v>
          </cell>
          <cell r="C1544" t="str">
            <v>M</v>
          </cell>
          <cell r="D1544">
            <v>267.04000000000002</v>
          </cell>
        </row>
        <row r="1545">
          <cell r="A1545" t="str">
            <v>FUN-PRE-056</v>
          </cell>
          <cell r="B1545" t="str">
            <v>ESTACA PRÉ-MOLDADA DE CONCRETO ARMADO CRAVADA 28 X 28 CM/105T</v>
          </cell>
          <cell r="C1545" t="str">
            <v>M</v>
          </cell>
          <cell r="D1545">
            <v>308.48</v>
          </cell>
        </row>
        <row r="1546">
          <cell r="A1546" t="str">
            <v>FUN-PRE-060</v>
          </cell>
          <cell r="B1546" t="str">
            <v>EMENDA DE ESTACA PRÉ-MOLDADA ATÉ 65T</v>
          </cell>
          <cell r="C1546" t="str">
            <v>U</v>
          </cell>
          <cell r="D1546">
            <v>67.95</v>
          </cell>
        </row>
        <row r="1547">
          <cell r="A1547" t="str">
            <v>FUN-PRE-065</v>
          </cell>
          <cell r="B1547" t="str">
            <v>EMENDA DE ESTACA PRÉ-MOLDADA DE 65T A 95T</v>
          </cell>
          <cell r="C1547" t="str">
            <v>U</v>
          </cell>
          <cell r="D1547">
            <v>76.36</v>
          </cell>
        </row>
        <row r="1548">
          <cell r="A1548" t="str">
            <v>FUN-PRE-070</v>
          </cell>
          <cell r="B1548" t="str">
            <v>EMENDA DE ESTACA PRÉ MOLDADA ACIMA DE 95T</v>
          </cell>
          <cell r="C1548" t="str">
            <v>U</v>
          </cell>
          <cell r="D1548">
            <v>88.25</v>
          </cell>
        </row>
        <row r="1549">
          <cell r="A1549" t="str">
            <v>FUN-PRE-075</v>
          </cell>
          <cell r="B1549" t="str">
            <v>CORTE E PREPARO DE CABEÇA DE ESTACAS</v>
          </cell>
          <cell r="C1549" t="str">
            <v>U</v>
          </cell>
          <cell r="D1549">
            <v>46.11</v>
          </cell>
        </row>
        <row r="1550">
          <cell r="A1550" t="str">
            <v>FUN-STR-005</v>
          </cell>
          <cell r="B1550" t="str">
            <v>MOBILIZAÇÃO E DESMOBILIZAÇÃO DE EQUIPAMENTO PARA ESTACA STRAUSS DMT ATÉ 50 KM</v>
          </cell>
          <cell r="C1550" t="str">
            <v>VB</v>
          </cell>
          <cell r="D1550">
            <v>5202</v>
          </cell>
        </row>
        <row r="1551">
          <cell r="A1551" t="str">
            <v>FUN-STR-006</v>
          </cell>
          <cell r="B1551" t="str">
            <v>MOBILIZAÇÃO E DESMOBILIZAÇÃO DE EQUIPAMENTO PARA ESTACA STRAUSS DMT DE 50,1 A 100 KM</v>
          </cell>
          <cell r="C1551" t="str">
            <v>VB</v>
          </cell>
          <cell r="D1551">
            <v>6729.45</v>
          </cell>
        </row>
        <row r="1552">
          <cell r="A1552" t="str">
            <v>FUN-STR-010</v>
          </cell>
          <cell r="B1552" t="str">
            <v>EXECUÇÃO DE ESTACA TIPO STRAUSS, DIÂMETRO 250MM, EXCLUSIVE ARMAÇÃO, INCLUSIVE CONCRETO ESTRUTURAL, USINADO, COM FCK 20MPA, INCLUSIVE LANÇAMENTO, ADENSAMENTO E ACABAMENTO (FUNDAÇÃO)</v>
          </cell>
          <cell r="C1552" t="str">
            <v>M</v>
          </cell>
          <cell r="D1552">
            <v>65.540000000000006</v>
          </cell>
        </row>
        <row r="1553">
          <cell r="A1553" t="str">
            <v>FUN-STR-015</v>
          </cell>
          <cell r="B1553" t="str">
            <v>EXECUÇÃO DE ESTACA TIPO STRAUSS, DIÂMETRO 320MM, EXCLUSIVE ARMAÇÃO, INCLUSIVE CONCRETO ESTRUTURAL, USINADO, COM FCK 20MPA, INCLUSIVE LANÇAMENTO, ADENSAMENTO E ACABAMENTO (FUNDAÇÃO)</v>
          </cell>
          <cell r="C1553" t="str">
            <v>M</v>
          </cell>
          <cell r="D1553">
            <v>87.29</v>
          </cell>
        </row>
        <row r="1554">
          <cell r="A1554" t="str">
            <v>FUN-STR-016</v>
          </cell>
          <cell r="B1554" t="str">
            <v>EXECUÇÃO DE ESTACA TIPO STRAUSS, DIÂMETRO 380MM, EXCLUSIVE ARMAÇÃO, INCLUSIVE CONCRETO ESTRUTURAL, USINADO, COM FCK 20MPA, INCLUSIVE LANÇAMENTO, ADENSAMENTO E ACABAMENTO (FUNDAÇÃO)</v>
          </cell>
          <cell r="C1554" t="str">
            <v>M</v>
          </cell>
          <cell r="D1554">
            <v>109.47</v>
          </cell>
        </row>
        <row r="1555">
          <cell r="A1555" t="str">
            <v>FUN-TRA-005</v>
          </cell>
          <cell r="B1555" t="str">
            <v>PERFURAÇÃO DE ESTACA BROCA A TRADO MANUAL D = 150 MM</v>
          </cell>
          <cell r="C1555" t="str">
            <v>M</v>
          </cell>
          <cell r="D1555">
            <v>18.64</v>
          </cell>
        </row>
        <row r="1556">
          <cell r="A1556" t="str">
            <v>FUN-TRA-010</v>
          </cell>
          <cell r="B1556" t="str">
            <v>PERFURAÇÃO DE ESTACA BROCA A TRADO MANUAL D = 200 MM</v>
          </cell>
          <cell r="C1556" t="str">
            <v>M</v>
          </cell>
          <cell r="D1556">
            <v>24.31</v>
          </cell>
        </row>
        <row r="1557">
          <cell r="A1557" t="str">
            <v>FUN-TRA-015</v>
          </cell>
          <cell r="B1557" t="str">
            <v>PERFURAÇÃO DE ESTACA BROCA A TRADO MANUAL D = 250 MM</v>
          </cell>
          <cell r="C1557" t="str">
            <v>M</v>
          </cell>
          <cell r="D1557">
            <v>32.42</v>
          </cell>
        </row>
        <row r="1558">
          <cell r="A1558" t="str">
            <v>FUN-TRA-020</v>
          </cell>
          <cell r="B1558" t="str">
            <v>PERFURAÇÃO DE ESTACA BROCA A TRADO MANUAL D = 300 MM</v>
          </cell>
          <cell r="C1558" t="str">
            <v>M</v>
          </cell>
          <cell r="D1558">
            <v>48.63</v>
          </cell>
        </row>
        <row r="1559">
          <cell r="A1559" t="str">
            <v>FUN-TRA-025</v>
          </cell>
          <cell r="B1559" t="str">
            <v>MOBILIZAÇÃO E DESMOBILIZAÇÃO DE EQUIPAMENTO PARA BROCA TRADO DMT ATÉ 50 KM</v>
          </cell>
          <cell r="C1559" t="str">
            <v>VB</v>
          </cell>
          <cell r="D1559">
            <v>1040.4000000000001</v>
          </cell>
        </row>
        <row r="1560">
          <cell r="A1560" t="str">
            <v>FUN-TRA-026</v>
          </cell>
          <cell r="B1560" t="str">
            <v>MOBILIZAÇÃO E DESMOBILIZAÇÃO DE EQUIPAMENTO PARA BROCA TRADO DMT DE 50,1 A 100 KM</v>
          </cell>
          <cell r="C1560" t="str">
            <v>VB</v>
          </cell>
          <cell r="D1560">
            <v>1568.25</v>
          </cell>
        </row>
        <row r="1561">
          <cell r="A1561" t="str">
            <v>FUN-TRA-030</v>
          </cell>
          <cell r="B1561" t="str">
            <v>PERFURAÇÃO DE ESTACA BROCA A TRADO MECANIZADO D = 250 MM</v>
          </cell>
          <cell r="C1561" t="str">
            <v>M</v>
          </cell>
          <cell r="D1561">
            <v>22.77</v>
          </cell>
        </row>
        <row r="1562">
          <cell r="A1562" t="str">
            <v>FUN-TRA-035</v>
          </cell>
          <cell r="B1562" t="str">
            <v>PERFURAÇÃO DE ESTACA BROCA A TRADO MECANIZADO D = 300 MM</v>
          </cell>
          <cell r="C1562" t="str">
            <v>M</v>
          </cell>
          <cell r="D1562">
            <v>31.62</v>
          </cell>
        </row>
        <row r="1563">
          <cell r="A1563" t="str">
            <v>FUN-TRA-040</v>
          </cell>
          <cell r="B1563" t="str">
            <v>PERFURAÇÃO DE ESTACA BROCA A TRADO MECANIZADO D = 350 MM</v>
          </cell>
          <cell r="C1563" t="str">
            <v>M</v>
          </cell>
          <cell r="D1563">
            <v>35.869999999999997</v>
          </cell>
        </row>
        <row r="1564">
          <cell r="A1564" t="str">
            <v>FUN-TRA-045</v>
          </cell>
          <cell r="B1564" t="str">
            <v>PERFURAÇÃO DE ESTACA BROCA A TRADO MECANIZADO D = 400 MM</v>
          </cell>
          <cell r="C1564" t="str">
            <v>M</v>
          </cell>
          <cell r="D1564">
            <v>43.12</v>
          </cell>
        </row>
        <row r="1565">
          <cell r="A1565" t="str">
            <v>FUN-TRA-050</v>
          </cell>
          <cell r="B1565" t="str">
            <v>PERFURAÇÃO DE ESTACA BROCA A TRADO MECANIZADO D = 450 MM</v>
          </cell>
          <cell r="C1565" t="str">
            <v>M</v>
          </cell>
          <cell r="D1565">
            <v>45.55</v>
          </cell>
        </row>
        <row r="1566">
          <cell r="A1566" t="str">
            <v>FUN-TRA-055</v>
          </cell>
          <cell r="B1566" t="str">
            <v>PERFURAÇÃO DE ESTACA BROCA A TRADO MECANIZADO D = 500 MM</v>
          </cell>
          <cell r="C1566" t="str">
            <v>M</v>
          </cell>
          <cell r="D1566">
            <v>54.61</v>
          </cell>
        </row>
        <row r="1567">
          <cell r="A1567" t="str">
            <v>FUN-TRI-005</v>
          </cell>
          <cell r="B1567" t="str">
            <v>MOBILIZAÇÃO E DESMOBILIZAÇÃO DE EQUIPAMENTO PARA ESTACA TRILHO DMT ATÉ 50 KM</v>
          </cell>
          <cell r="C1567" t="str">
            <v>VB</v>
          </cell>
          <cell r="D1567">
            <v>6795.42</v>
          </cell>
        </row>
        <row r="1568">
          <cell r="A1568" t="str">
            <v>FUN-TRI-006</v>
          </cell>
          <cell r="B1568" t="str">
            <v>MOBILIZAÇÃO E DESMOBILIZAÇÃO DE EQUIPAMENTO PARA ESTACA TRILHO DMT DE 50,1 A 100 KM</v>
          </cell>
          <cell r="C1568" t="str">
            <v>VB</v>
          </cell>
          <cell r="D1568">
            <v>9501.75</v>
          </cell>
        </row>
        <row r="1569">
          <cell r="A1569" t="str">
            <v>FUN-TRI-010</v>
          </cell>
          <cell r="B1569" t="str">
            <v>ESTACA TIPO TRILHO TR-25 SIMPLES</v>
          </cell>
          <cell r="C1569" t="str">
            <v>M</v>
          </cell>
          <cell r="D1569">
            <v>119.41</v>
          </cell>
        </row>
        <row r="1570">
          <cell r="A1570" t="str">
            <v>FUN-TRI-015</v>
          </cell>
          <cell r="B1570" t="str">
            <v>ESTACA TIPO TRILHO TR-32 SIMPLES</v>
          </cell>
          <cell r="C1570" t="str">
            <v>M</v>
          </cell>
          <cell r="D1570">
            <v>136.91999999999999</v>
          </cell>
        </row>
        <row r="1571">
          <cell r="A1571" t="str">
            <v>FUN-TRI-020</v>
          </cell>
          <cell r="B1571" t="str">
            <v>ESTACA TIPO TRILHO TR-37 SIMPLES</v>
          </cell>
          <cell r="C1571" t="str">
            <v>M</v>
          </cell>
          <cell r="D1571">
            <v>148.19</v>
          </cell>
        </row>
        <row r="1572">
          <cell r="A1572" t="str">
            <v>FUN-TRI-025</v>
          </cell>
          <cell r="B1572" t="str">
            <v>ESTACA TIPO TRILHO TR-45 SIMPLES</v>
          </cell>
          <cell r="C1572" t="str">
            <v>M</v>
          </cell>
          <cell r="D1572">
            <v>170.57</v>
          </cell>
        </row>
        <row r="1573">
          <cell r="A1573" t="str">
            <v>FUN-TRI-026</v>
          </cell>
          <cell r="B1573" t="str">
            <v>ESTACA TIPO TRILHO TR-57 SIMPLES</v>
          </cell>
          <cell r="C1573" t="str">
            <v>M</v>
          </cell>
          <cell r="D1573">
            <v>199.99</v>
          </cell>
        </row>
        <row r="1574">
          <cell r="A1574" t="str">
            <v>FUN-TRI-030</v>
          </cell>
          <cell r="B1574" t="str">
            <v>ESTACA TIPO TRILHO TR-25 DUPLO</v>
          </cell>
          <cell r="C1574" t="str">
            <v>M</v>
          </cell>
          <cell r="D1574">
            <v>251.04</v>
          </cell>
        </row>
        <row r="1575">
          <cell r="A1575" t="str">
            <v>FUN-TRI-035</v>
          </cell>
          <cell r="B1575" t="str">
            <v>ESTACA TIPO TRILHO TR-32 DUPLO</v>
          </cell>
          <cell r="C1575" t="str">
            <v>M</v>
          </cell>
          <cell r="D1575">
            <v>286.82</v>
          </cell>
        </row>
        <row r="1576">
          <cell r="A1576" t="str">
            <v>FUN-TRI-040</v>
          </cell>
          <cell r="B1576" t="str">
            <v>ESTACA TIPO TRILHO TR-37 DUPLO</v>
          </cell>
          <cell r="C1576" t="str">
            <v>M</v>
          </cell>
          <cell r="D1576">
            <v>309.52999999999997</v>
          </cell>
        </row>
        <row r="1577">
          <cell r="A1577" t="str">
            <v>FUN-TRI-045</v>
          </cell>
          <cell r="B1577" t="str">
            <v>ESTACA TIPO TRILHO TR-45 DUPLO</v>
          </cell>
          <cell r="C1577" t="str">
            <v>M</v>
          </cell>
          <cell r="D1577">
            <v>354.49</v>
          </cell>
        </row>
        <row r="1578">
          <cell r="A1578" t="str">
            <v>FUN-TRI-046</v>
          </cell>
          <cell r="B1578" t="str">
            <v>ESTACA TIPO TRILHO TR-57 DUPLO</v>
          </cell>
          <cell r="C1578" t="str">
            <v>M</v>
          </cell>
          <cell r="D1578">
            <v>414.39</v>
          </cell>
        </row>
        <row r="1579">
          <cell r="A1579" t="str">
            <v>FUN-TRI-050</v>
          </cell>
          <cell r="B1579" t="str">
            <v>CORTE DE ESTACA TIPO TRILHO TR 25/32 SIMPLES</v>
          </cell>
          <cell r="C1579" t="str">
            <v>U</v>
          </cell>
          <cell r="D1579">
            <v>99.32</v>
          </cell>
        </row>
        <row r="1580">
          <cell r="A1580" t="str">
            <v>FUN-TRI-055</v>
          </cell>
          <cell r="B1580" t="str">
            <v>CORTE DE ESTACA TIPO TRILHO TR 37/45/57 SIMPLES</v>
          </cell>
          <cell r="C1580" t="str">
            <v>U</v>
          </cell>
          <cell r="D1580">
            <v>98.35</v>
          </cell>
        </row>
        <row r="1581">
          <cell r="A1581" t="str">
            <v>FUN-TRI-060</v>
          </cell>
          <cell r="B1581" t="str">
            <v>CORTE DE ESTACA TIPO TRILHO TR 25/32 DUPLO</v>
          </cell>
          <cell r="C1581" t="str">
            <v>U</v>
          </cell>
          <cell r="D1581">
            <v>146.37</v>
          </cell>
        </row>
        <row r="1582">
          <cell r="A1582" t="str">
            <v>FUN-TRI-065</v>
          </cell>
          <cell r="B1582" t="str">
            <v>CORTE DE ESTACA TIPO TRILHO TR 37/45/57 DUPLO</v>
          </cell>
          <cell r="C1582" t="str">
            <v>U</v>
          </cell>
          <cell r="D1582">
            <v>145.65</v>
          </cell>
        </row>
        <row r="1583">
          <cell r="A1583" t="str">
            <v>FUN-TUB-005</v>
          </cell>
          <cell r="B1583" t="str">
            <v>ESCAVAÇÃO MANUAL DE TUBULÃO A CÉU ABERTO</v>
          </cell>
          <cell r="C1583" t="str">
            <v>M3</v>
          </cell>
          <cell r="D1583">
            <v>257.32</v>
          </cell>
        </row>
        <row r="1584">
          <cell r="A1584" t="str">
            <v>GAS-CIL-005</v>
          </cell>
          <cell r="B1584" t="str">
            <v>CILINDRO DE AÇO COM GÁS GLP CAPACIDADE 45 KG</v>
          </cell>
          <cell r="C1584" t="str">
            <v>U</v>
          </cell>
          <cell r="D1584">
            <v>740.29</v>
          </cell>
        </row>
        <row r="1585">
          <cell r="A1585" t="str">
            <v>GAS-COL-005</v>
          </cell>
          <cell r="B1585" t="str">
            <v>COLETOR MÓDULO CENTRAL</v>
          </cell>
          <cell r="C1585" t="str">
            <v>U</v>
          </cell>
          <cell r="D1585">
            <v>134.16999999999999</v>
          </cell>
        </row>
        <row r="1586">
          <cell r="A1586" t="str">
            <v>GAS-COL-010</v>
          </cell>
          <cell r="B1586" t="str">
            <v>COLETOR MÓDULO II SIMPLES P-45</v>
          </cell>
          <cell r="C1586" t="str">
            <v>U</v>
          </cell>
          <cell r="D1586">
            <v>130.9</v>
          </cell>
        </row>
        <row r="1587">
          <cell r="A1587" t="str">
            <v>GAS-MAN-005</v>
          </cell>
          <cell r="B1587" t="str">
            <v>MANGUEIRA PLÁSTICA PARA GÁS D = 3/8" X 1,50 M</v>
          </cell>
          <cell r="C1587" t="str">
            <v>U</v>
          </cell>
          <cell r="D1587">
            <v>18.98</v>
          </cell>
        </row>
        <row r="1588">
          <cell r="A1588" t="str">
            <v>GAS-NIP-005</v>
          </cell>
          <cell r="B1588" t="str">
            <v>NIPLE DE REDUÇÃO DE LATÃO 1/2" NPT X 1/8" NPT</v>
          </cell>
          <cell r="C1588" t="str">
            <v>U</v>
          </cell>
          <cell r="D1588">
            <v>12.11</v>
          </cell>
        </row>
        <row r="1589">
          <cell r="A1589" t="str">
            <v>GAS-NIP-010</v>
          </cell>
          <cell r="B1589" t="str">
            <v>NIPLE DE REDUÇÃO DE LATÃO 1/2" NPT X 3/8" NPT</v>
          </cell>
          <cell r="C1589" t="str">
            <v>U</v>
          </cell>
          <cell r="D1589">
            <v>11.96</v>
          </cell>
        </row>
        <row r="1590">
          <cell r="A1590" t="str">
            <v>GAS-NIP-015</v>
          </cell>
          <cell r="B1590" t="str">
            <v>NIPLE DUPLO FERRO MALEÁVEL 300# 1/2" NPT</v>
          </cell>
          <cell r="C1590" t="str">
            <v>U</v>
          </cell>
          <cell r="D1590">
            <v>11.92</v>
          </cell>
        </row>
        <row r="1591">
          <cell r="A1591" t="str">
            <v>GAS-REG-005</v>
          </cell>
          <cell r="B1591" t="str">
            <v>REGISTRO BICO INJETOR D = 3/8"</v>
          </cell>
          <cell r="C1591" t="str">
            <v>U</v>
          </cell>
          <cell r="D1591">
            <v>42.32</v>
          </cell>
        </row>
        <row r="1592">
          <cell r="A1592" t="str">
            <v>GAS-REG-010</v>
          </cell>
          <cell r="B1592" t="str">
            <v>REGISTRO DE GÁS D = 1/2"</v>
          </cell>
          <cell r="C1592" t="str">
            <v>U</v>
          </cell>
          <cell r="D1592">
            <v>52.01</v>
          </cell>
        </row>
        <row r="1593">
          <cell r="A1593" t="str">
            <v>GAS-REG-015</v>
          </cell>
          <cell r="B1593" t="str">
            <v>REGISTRO DE LATÃO 1/2" NPT X 1/2" NPT</v>
          </cell>
          <cell r="C1593" t="str">
            <v>U</v>
          </cell>
          <cell r="D1593">
            <v>39.82</v>
          </cell>
        </row>
        <row r="1594">
          <cell r="A1594" t="str">
            <v>GAS-TAM-005</v>
          </cell>
          <cell r="B1594" t="str">
            <v>TAMPÃO (CAP) FERRO MALEÁVEL NPT 300# 1/2"</v>
          </cell>
          <cell r="C1594" t="str">
            <v>U</v>
          </cell>
          <cell r="D1594">
            <v>17.2</v>
          </cell>
        </row>
        <row r="1595">
          <cell r="A1595" t="str">
            <v>GAS-TUB-005</v>
          </cell>
          <cell r="B1595" t="str">
            <v>TUBO AÇO PRETO SCH-40, D = 3/8" SEM COSTURA</v>
          </cell>
          <cell r="C1595" t="str">
            <v>M</v>
          </cell>
          <cell r="D1595">
            <v>32.22</v>
          </cell>
        </row>
        <row r="1596">
          <cell r="A1596" t="str">
            <v>GAS-TUB-010</v>
          </cell>
          <cell r="B1596" t="str">
            <v>TUBO AÇO PRETO SCH-40, D = 1/2" SEM COSTURA</v>
          </cell>
          <cell r="C1596" t="str">
            <v>M</v>
          </cell>
          <cell r="D1596">
            <v>37.57</v>
          </cell>
        </row>
        <row r="1597">
          <cell r="A1597" t="str">
            <v>GAS-TUB-015</v>
          </cell>
          <cell r="B1597" t="str">
            <v>TUBO AÇO PRETO SCH-40, D = 3/4" SEM COSTURA</v>
          </cell>
          <cell r="C1597" t="str">
            <v>M</v>
          </cell>
          <cell r="D1597">
            <v>46.37</v>
          </cell>
        </row>
        <row r="1598">
          <cell r="A1598" t="str">
            <v>GAS-VAL-005</v>
          </cell>
          <cell r="B1598" t="str">
            <v>VÁLVULA DE ESFERA TRIPARTIDA COM ROSCA NPT, CLASSE 300lbs - 1/2"</v>
          </cell>
          <cell r="C1598" t="str">
            <v>U</v>
          </cell>
          <cell r="D1598">
            <v>100.55</v>
          </cell>
        </row>
        <row r="1599">
          <cell r="A1599" t="str">
            <v>GAS-VAL-010</v>
          </cell>
          <cell r="B1599" t="str">
            <v>VÁLVULA DE ESFERA TRIPARTIDA COM ROSCA NPT, CLASSE 300lbs - 3/4"</v>
          </cell>
          <cell r="C1599" t="str">
            <v>U</v>
          </cell>
          <cell r="D1599">
            <v>131.25</v>
          </cell>
        </row>
        <row r="1600">
          <cell r="A1600" t="str">
            <v>HID-ADP-005</v>
          </cell>
          <cell r="B1600" t="str">
            <v>ADAPTADOR SOLDÁVEL DE PVC MARROM COM FLANGES E ANEL PARA CAIXA DÁGUA Ø 20 MM X 1/2"</v>
          </cell>
          <cell r="C1600" t="str">
            <v>UN</v>
          </cell>
          <cell r="D1600">
            <v>14.23</v>
          </cell>
        </row>
        <row r="1601">
          <cell r="A1601" t="str">
            <v>HID-ADP-010</v>
          </cell>
          <cell r="B1601" t="str">
            <v>ADAPTADOR SOLDÁVEL DE PVC MARROM COM FLANGES E ANEL PARA CAIXA DÁGUA Ø 25 MM X 3/4"</v>
          </cell>
          <cell r="C1601" t="str">
            <v>UN</v>
          </cell>
          <cell r="D1601">
            <v>17.34</v>
          </cell>
        </row>
        <row r="1602">
          <cell r="A1602" t="str">
            <v>HID-ADP-015</v>
          </cell>
          <cell r="B1602" t="str">
            <v>ADAPTADOR SOLDÁVEL DE PVC MARROM COM FLANGES E ANEL PARA CAIXA DÁGUA Ø 32 MM X 1"</v>
          </cell>
          <cell r="C1602" t="str">
            <v>UN</v>
          </cell>
          <cell r="D1602">
            <v>20.97</v>
          </cell>
        </row>
        <row r="1603">
          <cell r="A1603" t="str">
            <v>HID-ADP-020</v>
          </cell>
          <cell r="B1603" t="str">
            <v>ADAPTADOR SOLDÁVEL DE PVC MARROM COM FLANGES E ANEL PARA CAIXA DÁGUA Ø 40 MM X 1 1/4"</v>
          </cell>
          <cell r="C1603" t="str">
            <v>UN</v>
          </cell>
          <cell r="D1603">
            <v>33.53</v>
          </cell>
        </row>
        <row r="1604">
          <cell r="A1604" t="str">
            <v>HID-ADP-025</v>
          </cell>
          <cell r="B1604" t="str">
            <v>ADAPTADOR SOLDÁVEL DE PVC MARROM COM FLANGES E ANEL PARA CAIXA DÁGUA Ø 50 MM X 1 1/2"</v>
          </cell>
          <cell r="C1604" t="str">
            <v>UN</v>
          </cell>
          <cell r="D1604">
            <v>38.090000000000003</v>
          </cell>
        </row>
        <row r="1605">
          <cell r="A1605" t="str">
            <v>HID-ADP-030</v>
          </cell>
          <cell r="B1605" t="str">
            <v>ADAPTADOR SOLDÁVEL DE PVC MARROM COM FLANGES E ANEL PARA CAIXA DÁGUA Ø 60 MM X 2"</v>
          </cell>
          <cell r="C1605" t="str">
            <v>UN</v>
          </cell>
          <cell r="D1605">
            <v>45.26</v>
          </cell>
        </row>
        <row r="1606">
          <cell r="A1606" t="str">
            <v>HID-BOM-005</v>
          </cell>
          <cell r="B1606" t="str">
            <v>BOMBA CENTRÍFUGA DE SUCÇÃO E RECALQUE 1/2 HP D = 2"</v>
          </cell>
          <cell r="C1606" t="str">
            <v>UN</v>
          </cell>
          <cell r="D1606">
            <v>2852.31</v>
          </cell>
        </row>
        <row r="1607">
          <cell r="A1607" t="str">
            <v>HID-BOM-010</v>
          </cell>
          <cell r="B1607" t="str">
            <v>BOMBA CENTRÍFUGA DE SUCÇÃO E RECALQUE 1/2 HP D = 3"</v>
          </cell>
          <cell r="C1607" t="str">
            <v>UN</v>
          </cell>
          <cell r="D1607">
            <v>3146</v>
          </cell>
        </row>
        <row r="1608">
          <cell r="A1608" t="str">
            <v>HID-BOM-015</v>
          </cell>
          <cell r="B1608" t="str">
            <v>MOTO-BOMBA 0,5 CV VM = 5M3/H 1 1/2" R = 1 1/2", TRIFÁSICA</v>
          </cell>
          <cell r="C1608" t="str">
            <v>UN</v>
          </cell>
          <cell r="D1608">
            <v>1348.15</v>
          </cell>
        </row>
        <row r="1609">
          <cell r="A1609" t="str">
            <v>HID-BOM-020</v>
          </cell>
          <cell r="B1609" t="str">
            <v>MOTO-BOMBA 1 CV SUCÇÃO = 1 1/2" R = 1 1/4", VM = 5M3/H, HM = 16 M</v>
          </cell>
          <cell r="C1609" t="str">
            <v>UN</v>
          </cell>
          <cell r="D1609">
            <v>1460.97</v>
          </cell>
        </row>
        <row r="1610">
          <cell r="A1610" t="str">
            <v>HID-BOM-023</v>
          </cell>
          <cell r="B1610" t="str">
            <v>CONJUNTO ELEVATÓRIO MOTOR-BOMBA (CENTRÍFUGA) DE 1/3 HP</v>
          </cell>
          <cell r="C1610" t="str">
            <v>UN</v>
          </cell>
          <cell r="D1610">
            <v>748.47</v>
          </cell>
        </row>
        <row r="1611">
          <cell r="A1611" t="str">
            <v>HID-BOM-024</v>
          </cell>
          <cell r="B1611" t="str">
            <v>CONJUNTO ELEVATÓRIO MOTOR-BOMBA (CENTRÍFUGA) DE 1/2 HP</v>
          </cell>
          <cell r="C1611" t="str">
            <v>UN</v>
          </cell>
          <cell r="D1611">
            <v>782.89</v>
          </cell>
        </row>
        <row r="1612">
          <cell r="A1612" t="str">
            <v>HID-BOM-025</v>
          </cell>
          <cell r="B1612" t="str">
            <v>CONJUNTO MOTO BOMBA 3/4" CV MONOFÁSICA, CENTRÍFUGA, 1 ESTAGIO</v>
          </cell>
          <cell r="C1612" t="str">
            <v>UN</v>
          </cell>
          <cell r="D1612">
            <v>1316.83</v>
          </cell>
        </row>
        <row r="1613">
          <cell r="A1613" t="str">
            <v>HID-BOM-030</v>
          </cell>
          <cell r="B1613" t="str">
            <v>CONJUNTO ELEVATÓRIO MOTOR-BOMBA (CENTRÍFUGA) DE 2 HP</v>
          </cell>
          <cell r="C1613" t="str">
            <v>UN</v>
          </cell>
          <cell r="D1613">
            <v>1382.64</v>
          </cell>
        </row>
        <row r="1614">
          <cell r="A1614" t="str">
            <v>HID-BOM-035</v>
          </cell>
          <cell r="B1614" t="str">
            <v>CONJUNTO ELEVATÓRIO MOTOR-BOMBA (CENTRÍFUGA) DE 3 HP</v>
          </cell>
          <cell r="C1614" t="str">
            <v>UN</v>
          </cell>
          <cell r="D1614">
            <v>1173.23</v>
          </cell>
        </row>
        <row r="1615">
          <cell r="A1615" t="str">
            <v>HID-BOM-040</v>
          </cell>
          <cell r="B1615" t="str">
            <v>CONJUNTO ELEVATÓRIO MOTOR-BOMBA (CENTRÍFUGA) DE 5 HP</v>
          </cell>
          <cell r="C1615" t="str">
            <v>UN</v>
          </cell>
          <cell r="D1615">
            <v>2262.4</v>
          </cell>
        </row>
        <row r="1616">
          <cell r="A1616" t="str">
            <v>HID-BOM-045</v>
          </cell>
          <cell r="B1616" t="str">
            <v>CONJUNTO ELEVATÓRIO MOTOR-BOMBA (CENTRÍFUGA) DE 7,5 HP</v>
          </cell>
          <cell r="C1616" t="str">
            <v>UN</v>
          </cell>
          <cell r="D1616">
            <v>2710.83</v>
          </cell>
        </row>
        <row r="1617">
          <cell r="A1617" t="str">
            <v>HID-BOM-050</v>
          </cell>
          <cell r="B1617" t="str">
            <v>CONJUNTO ELEVATÓRIO MOTOR-BOMBA (CENTRÍFUGA) DE 10 HP</v>
          </cell>
          <cell r="C1617" t="str">
            <v>UN</v>
          </cell>
          <cell r="D1617">
            <v>3349.17</v>
          </cell>
        </row>
        <row r="1618">
          <cell r="A1618" t="str">
            <v>HID-CXS-005</v>
          </cell>
          <cell r="B1618" t="str">
            <v>CAIXA DE ESGOTO DE INSPEÇÃO/PASSAGEM EM ALVENARIA (30X30X30CM), REVESTIMENTO EM ARGAMASSA COM ADITIVO IMPERMEABILIZANTE, COM TAMPA DE CONCRETO, INCLUSIVE ESCAVAÇÃO, REATERRO E TRANSPORTE E RETIRADA DO MATERIAL ESCAVADO (EM CAÇAMBA)</v>
          </cell>
          <cell r="C1618" t="str">
            <v>UN</v>
          </cell>
          <cell r="D1618">
            <v>116.1</v>
          </cell>
        </row>
        <row r="1619">
          <cell r="A1619" t="str">
            <v>HID-CXS-010</v>
          </cell>
          <cell r="B1619" t="str">
            <v>CAIXA DE ESGOTO DE INSPEÇÃO/PASSAGEM EM ALVENARIA (30X30X40CM), REVESTIMENTO EM ARGAMASSA COM ADITIVO IMPERMEABILIZANTE, COM TAMPA DE CONCRETO, INCLUSIVE ESCAVAÇÃO, REATERRO E TRANSPORTE E RETIRADA DO MATERIAL ESCAVADO (EM CAÇAMBA)</v>
          </cell>
          <cell r="C1619" t="str">
            <v>UN</v>
          </cell>
          <cell r="D1619">
            <v>145.93</v>
          </cell>
        </row>
        <row r="1620">
          <cell r="A1620" t="str">
            <v>HID-CXS-015</v>
          </cell>
          <cell r="B1620" t="str">
            <v>CAIXA DE ESGOTO DE INSPEÇÃO/PASSAGEM EM ALVENARIA (30X30X60CM), REVESTIMENTO EM ARGAMASSA COM ADITIVO IMPERMEABILIZANTE, COM TAMPA DE CONCRETO, INCLUSIVE ESCAVAÇÃO, REATERRO E TRANSPORTE E RETIRADA DO MATERIAL ESCAVADO (EM CAÇAMBA)</v>
          </cell>
          <cell r="C1620" t="str">
            <v>UN</v>
          </cell>
          <cell r="D1620">
            <v>181.19</v>
          </cell>
        </row>
        <row r="1621">
          <cell r="A1621" t="str">
            <v>HID-CXS-020</v>
          </cell>
          <cell r="B1621" t="str">
            <v>CAIXA DE ESGOTO DE INSPEÇÃO/PASSAGEM EM ALVENARIA (40X40X40CM), REVESTIMENTO EM ARGAMASSA COM ADITIVO IMPERMEABILIZANTE, COM TAMPA DE CONCRETO, INCLUSIVE ESCAVAÇÃO, REATERRO E TRANSPORTE E RETIRADA DO MATERIAL ESCAVADO (EM CAÇAMBA)</v>
          </cell>
          <cell r="C1621" t="str">
            <v>UN</v>
          </cell>
          <cell r="D1621">
            <v>183.95</v>
          </cell>
        </row>
        <row r="1622">
          <cell r="A1622" t="str">
            <v>HID-CXS-025</v>
          </cell>
          <cell r="B1622" t="str">
            <v>CAIXA DE ESGOTO DE INSPEÇÃO/PASSAGEM EM ALVENARIA (40X40X60CM), REVESTIMENTO EM ARGAMASSA COM ADITIVO IMPERMEABILIZANTE, COM TAMPA DE CONCRETO, INCLUSIVE ESCAVAÇÃO, REATERRO E TRANSPORTE E RETIRADA DO MATERIAL ESCAVADO (EM CAÇAMBA)</v>
          </cell>
          <cell r="C1622" t="str">
            <v>UN</v>
          </cell>
          <cell r="D1622">
            <v>239.82</v>
          </cell>
        </row>
        <row r="1623">
          <cell r="A1623" t="str">
            <v>HID-CXS-030</v>
          </cell>
          <cell r="B1623" t="str">
            <v>CAIXA DE ESGOTO DE INSPEÇÃO/PASSAGEM EM ALVENARIA (40X40X80CM), REVESTIMENTO EM ARGAMASSA COM ADITIVO IMPERMEABILIZANTE, COM TAMPA DE CONCRETO, INCLUSIVE ESCAVAÇÃO, REATERRO E TRANSPORTE E RETIRADA DO MATERIAL ESCAVADO (EM CAÇAMBA)</v>
          </cell>
          <cell r="C1623" t="str">
            <v>UN</v>
          </cell>
          <cell r="D1623">
            <v>295.69</v>
          </cell>
        </row>
        <row r="1624">
          <cell r="A1624" t="str">
            <v>HID-CXS-031</v>
          </cell>
          <cell r="B1624" t="str">
            <v>CAIXA DE ESGOTO DE INSPEÇÃO/PASSAGEM EM ALVENARIA (40X40X100CM), REVESTIMENTO EM ARGAMASSA COM ADITIVO IMPERMEABILIZANTE, COM TAMPA DE CONCRETO, INCLUSIVE ESCAVAÇÃO, REATERRO E TRANSPORTE E RETIRADA DO MATERIAL ESCAVADO (EM CAÇAMBA)</v>
          </cell>
          <cell r="C1624" t="str">
            <v>UN</v>
          </cell>
          <cell r="D1624">
            <v>351.58</v>
          </cell>
        </row>
        <row r="1625">
          <cell r="A1625" t="str">
            <v>HID-CXS-035</v>
          </cell>
          <cell r="B1625" t="str">
            <v>CAIXA DE ESGOTO DE INSPEÇÃO/PASSAGEM EM ALVENARIA (50X50X40CM), REVESTIMENTO EM ARGAMASSA COM ADITIVO IMPERMEABILIZANTE, COM TAMPA DE CONCRETO, INCLUSIVE ESCAVAÇÃO, REATERRO E TRANSPORTE E RETIRADA DO MATERIAL ESCAVADO (EM CAÇAMBA)</v>
          </cell>
          <cell r="C1625" t="str">
            <v>UN</v>
          </cell>
          <cell r="D1625">
            <v>234.47</v>
          </cell>
        </row>
        <row r="1626">
          <cell r="A1626" t="str">
            <v>HID-CXS-036</v>
          </cell>
          <cell r="B1626" t="str">
            <v>CAIXA DE ESGOTO DE INSPEÇÃO/PASSAGEM EM ALVENARIA (50X50X45CM), REVESTIMENTO EM ARGAMASSA COM ADITIVO IMPERMEABILIZANTE, COM TAMPA DE CONCRETO, INCLUSIVE ESCAVAÇÃO, REATERRO E TRANSPORTE E RETIRADA DO MATERIAL ESCAVADO (EM CAÇAMBA)</v>
          </cell>
          <cell r="C1626" t="str">
            <v>UN</v>
          </cell>
          <cell r="D1626">
            <v>212.43</v>
          </cell>
        </row>
        <row r="1627">
          <cell r="A1627" t="str">
            <v>HID-CXS-040</v>
          </cell>
          <cell r="B1627" t="str">
            <v>CAIXA DE ESGOTO DE INSPEÇÃO/PASSAGEM EM ALVENARIA (50X50X60CM), REVESTIMENTO EM ARGAMASSA COM ADITIVO IMPERMEABILIZANTE, COM TAMPA DE CONCRETO, INCLUSIVE ESCAVAÇÃO, REATERRO E TRANSPORTE E RETIRADA DO MATERIAL ESCAVADO (EM CAÇAMBA)</v>
          </cell>
          <cell r="C1627" t="str">
            <v>UN</v>
          </cell>
          <cell r="D1627">
            <v>303.25</v>
          </cell>
        </row>
        <row r="1628">
          <cell r="A1628" t="str">
            <v>HID-CXS-045</v>
          </cell>
          <cell r="B1628" t="str">
            <v>CAIXA DE ESGOTO DE INSPEÇÃO/PASSAGEM EM ALVENARIA (50X50X80CM), REVESTIMENTO EM ARGAMASSA COM ADITIVO IMPERMEABILIZANTE, COM TAMPA DE CONCRETO, INCLUSIVE ESCAVAÇÃO, REATERRO E TRANSPORTE E RETIRADA DO MATERIAL ESCAVADO (EM CAÇAMBA)</v>
          </cell>
          <cell r="C1628" t="str">
            <v>UN</v>
          </cell>
          <cell r="D1628">
            <v>372.03</v>
          </cell>
        </row>
        <row r="1629">
          <cell r="A1629" t="str">
            <v>HID-CXS-050</v>
          </cell>
          <cell r="B1629" t="str">
            <v>CAIXA DE ESGOTO DE INSPEÇÃO/PASSAGEM EM ALVENARIA (50X50X100CM), REVESTIMENTO EM ARGAMASSA COM ADITIVO IMPERMEABILIZANTE, COM TAMPA DE CONCRETO, INCLUSIVE ESCAVAÇÃO, REATERRO E TRANSPORTE E RETIRADA DO MATERIAL ESCAVADO (EM CAÇAMBA)</v>
          </cell>
          <cell r="C1629" t="str">
            <v>UN</v>
          </cell>
          <cell r="D1629">
            <v>440.81</v>
          </cell>
        </row>
        <row r="1630">
          <cell r="A1630" t="str">
            <v>HID-CXS-055</v>
          </cell>
          <cell r="B1630" t="str">
            <v>CAIXA DE ESGOTO DE INSPEÇÃO/PASSAGEM EM ALVENARIA (60X60X40CM), REVESTIMENTO EM ARGAMASSA COM ADITIVO IMPERMEABILIZANTE, COM TAMPA DE CONCRETO, INCLUSIVE ESCAVAÇÃO, REATERRO E TRANSPORTE E RETIRADA DO MATERIAL ESCAVADO (EM CAÇAMBA)</v>
          </cell>
          <cell r="C1630" t="str">
            <v>UN</v>
          </cell>
          <cell r="D1630">
            <v>289.39999999999998</v>
          </cell>
        </row>
        <row r="1631">
          <cell r="A1631" t="str">
            <v>HID-CXS-060</v>
          </cell>
          <cell r="B1631" t="str">
            <v>CAIXA DE ESGOTO DE INSPEÇÃO/PASSAGEM EM ALVENARIA (60X60X60CM), REVESTIMENTO EM ARGAMASSA COM ADITIVO IMPERMEABILIZANTE, COM TAMPA DE CONCRETO, INCLUSIVE ESCAVAÇÃO, REATERRO E TRANSPORTE E RETIRADA DO MATERIAL ESCAVADO (EM CAÇAMBA)</v>
          </cell>
          <cell r="C1631" t="str">
            <v>UN</v>
          </cell>
          <cell r="D1631">
            <v>371.49</v>
          </cell>
        </row>
        <row r="1632">
          <cell r="A1632" t="str">
            <v>HID-CXS-061</v>
          </cell>
          <cell r="B1632" t="str">
            <v>CAIXA DE ESGOTO DE INSPEÇÃO/PASSAGEM EM ALVENARIA (60X60X65CM), REVESTIMENTO EM ARGAMASSA COM ADITIVO IMPERMEABILIZANTE, COM TAMPA DE CONCRETO, INCLUSIVE ESCAVAÇÃO, REATERRO E TRANSPORTE E RETIRADA DO MATERIAL ESCAVADO (EM CAÇAMBA)</v>
          </cell>
          <cell r="C1632" t="str">
            <v>UN</v>
          </cell>
          <cell r="D1632">
            <v>392.02</v>
          </cell>
        </row>
        <row r="1633">
          <cell r="A1633" t="str">
            <v>HID-CXS-062</v>
          </cell>
          <cell r="B1633" t="str">
            <v>CAIXA DE ESGOTO DE INSPEÇÃO/PASSAGEM EM ALVENARIA (60X60X70CM), REVESTIMENTO EM ARGAMASSA COM ADITIVO IMPERMEABILIZANTE, COM TAMPA DE CONCRETO, INCLUSIVE ESCAVAÇÃO, REATERRO E TRANSPORTE E RETIRADA DO MATERIAL ESCAVADO (EM CAÇAMBA)</v>
          </cell>
          <cell r="C1633" t="str">
            <v>UN</v>
          </cell>
          <cell r="D1633">
            <v>410.31</v>
          </cell>
        </row>
        <row r="1634">
          <cell r="A1634" t="str">
            <v>HID-CXS-063</v>
          </cell>
          <cell r="B1634" t="str">
            <v>CAIXA DE ESGOTO DE INSPEÇÃO/PASSAGEM EM ALVENARIA (60X60X75CM), REVESTIMENTO EM ARGAMASSA COM ADITIVO IMPERMEABILIZANTE, COM TAMPA DE CONCRETO, INCLUSIVE ESCAVAÇÃO, REATERRO E TRANSPORTE E RETIRADA DO MATERIAL ESCAVADO (EM CAÇAMBA)</v>
          </cell>
          <cell r="C1634" t="str">
            <v>UN</v>
          </cell>
          <cell r="D1634">
            <v>433.05</v>
          </cell>
        </row>
        <row r="1635">
          <cell r="A1635" t="str">
            <v>HID-CXS-065</v>
          </cell>
          <cell r="B1635" t="str">
            <v>CAIXA DE ESGOTO DE INSPEÇÃO/PASSAGEM EM ALVENARIA (60X60X80CM), REVESTIMENTO EM ARGAMASSA COM ADITIVO IMPERMEABILIZANTE, COM TAMPA DE CONCRETO, INCLUSIVE ESCAVAÇÃO, REATERRO E TRANSPORTE E RETIRADA DO MATERIAL ESCAVADO (EM CAÇAMBA)</v>
          </cell>
          <cell r="C1635" t="str">
            <v>UN</v>
          </cell>
          <cell r="D1635">
            <v>453.58</v>
          </cell>
        </row>
        <row r="1636">
          <cell r="A1636" t="str">
            <v>HID-CXS-066</v>
          </cell>
          <cell r="B1636" t="str">
            <v>CAIXA DE ESGOTO DE INSPEÇÃO/PASSAGEM EM ALVENARIA (60X60X85CM), REVESTIMENTO EM ARGAMASSA COM ADITIVO IMPERMEABILIZANTE, COM TAMPA DE CONCRETO, INCLUSIVE ESCAVAÇÃO, REATERRO E TRANSPORTE E RETIRADA DO MATERIAL ESCAVADO (EM CAÇAMBA)</v>
          </cell>
          <cell r="C1636" t="str">
            <v>UN</v>
          </cell>
          <cell r="D1636">
            <v>474.1</v>
          </cell>
        </row>
        <row r="1637">
          <cell r="A1637" t="str">
            <v>HID-CXS-070</v>
          </cell>
          <cell r="B1637" t="str">
            <v>CAIXA DE ESGOTO DE INSPEÇÃO/PASSAGEM EM ALVENARIA (60X60X100CM), REVESTIMENTO EM ARGAMASSA COM ADITIVO IMPERMEABILIZANTE, COM TAMPA DE CONCRETO, INCLUSIVE ESCAVAÇÃO, REATERRO E TRANSPORTE E RETIRADA DO MATERIAL ESCAVADO (EM CAÇAMBA)</v>
          </cell>
          <cell r="C1637" t="str">
            <v>UN</v>
          </cell>
          <cell r="D1637">
            <v>535.66999999999996</v>
          </cell>
        </row>
        <row r="1638">
          <cell r="A1638" t="str">
            <v>HID-CXS-075</v>
          </cell>
          <cell r="B1638" t="str">
            <v>CAIXA DE ESGOTO DE INSPEÇÃO/PASSAGEM EM ALVENARIA (70X70X40CM), REVESTIMENTO EM ARGAMASSA COM ADITIVO IMPERMEABILIZANTE, COM TAMPA DE CONCRETO, INCLUSIVE ESCAVAÇÃO, REATERRO E TRANSPORTE E RETIRADA DO MATERIAL ESCAVADO (EM CAÇAMBA)</v>
          </cell>
          <cell r="C1638" t="str">
            <v>UN</v>
          </cell>
          <cell r="D1638">
            <v>363.31</v>
          </cell>
        </row>
        <row r="1639">
          <cell r="A1639" t="str">
            <v>HID-CXS-080</v>
          </cell>
          <cell r="B1639" t="str">
            <v>CAIXA DE ESGOTO DE INSPEÇÃO/PASSAGEM EM ALVENARIA (70X70X60CM), REVESTIMENTO EM ARGAMASSA COM ADITIVO IMPERMEABILIZANTE, COM TAMPA DE CONCRETO, INCLUSIVE ESCAVAÇÃO, REATERRO E TRANSPORTE E RETIRADA DO MATERIAL ESCAVADO (EM CAÇAMBA)</v>
          </cell>
          <cell r="C1639" t="str">
            <v>UN</v>
          </cell>
          <cell r="D1639">
            <v>459.13</v>
          </cell>
        </row>
        <row r="1640">
          <cell r="A1640" t="str">
            <v>HID-CXS-085</v>
          </cell>
          <cell r="B1640" t="str">
            <v>CAIXA DE ESGOTO DE INSPEÇÃO/PASSAGEM EM ALVENARIA (70X70X80CM), REVESTIMENTO EM ARGAMASSA COM ADITIVO IMPERMEABILIZANTE, COM TAMPA DE CONCRETO, INCLUSIVE ESCAVAÇÃO, REATERRO E TRANSPORTE E RETIRADA DO MATERIAL ESCAVADO (EM CAÇAMBA)</v>
          </cell>
          <cell r="C1640" t="str">
            <v>UN</v>
          </cell>
          <cell r="D1640">
            <v>554.92999999999995</v>
          </cell>
        </row>
        <row r="1641">
          <cell r="A1641" t="str">
            <v>HID-CXS-090</v>
          </cell>
          <cell r="B1641" t="str">
            <v>CAIXA DE ESGOTO DE INSPEÇÃO/PASSAGEM EM ALVENARIA (70X70X110CM), REVESTIMENTO EM ARGAMASSA COM ADITIVO IMPERMEABILIZANTE, COM TAMPA DE CONCRETO, INCLUSIVE ESCAVAÇÃO, REATERRO E TRANSPORTE E RETIRADA DO MATERIAL ESCAVADO (EM CAÇAMBA)</v>
          </cell>
          <cell r="C1641" t="str">
            <v>UN</v>
          </cell>
          <cell r="D1641">
            <v>698.64</v>
          </cell>
        </row>
        <row r="1642">
          <cell r="A1642" t="str">
            <v>HID-CXS-095</v>
          </cell>
          <cell r="B1642" t="str">
            <v>CAIXA DE ESGOTO DE INSPEÇÃO/PASSAGEM EM ALVENARIA (80X80X40CM), REVESTIMENTO EM ARGAMASSA COM ADITIVO IMPERMEABILIZANTE, COM TAMPA DE CONCRETO, INCLUSIVE ESCAVAÇÃO, REATERRO E TRANSPORTE E RETIRADA DO MATERIAL ESCAVADO (EM CAÇAMBA)</v>
          </cell>
          <cell r="C1642" t="str">
            <v>UN</v>
          </cell>
          <cell r="D1642">
            <v>429.97</v>
          </cell>
        </row>
        <row r="1643">
          <cell r="A1643" t="str">
            <v>HID-CXS-100</v>
          </cell>
          <cell r="B1643" t="str">
            <v>CAIXA DE ESGOTO DE INSPEÇÃO/PASSAGEM EM ALVENARIA (80X80X60CM), REVESTIMENTO EM ARGAMASSA COM ADITIVO IMPERMEABILIZANTE, COM TAMPA DE CONCRETO, INCLUSIVE ESCAVAÇÃO, REATERRO E TRANSPORTE E RETIRADA DO MATERIAL ESCAVADO (EM CAÇAMBA)</v>
          </cell>
          <cell r="C1643" t="str">
            <v>UN</v>
          </cell>
          <cell r="D1643">
            <v>539.91999999999996</v>
          </cell>
        </row>
        <row r="1644">
          <cell r="A1644" t="str">
            <v>HID-CXS-105</v>
          </cell>
          <cell r="B1644" t="str">
            <v>CAIXA DE ESGOTO DE INSPEÇÃO/PASSAGEM EM ALVENARIA (80X80X80CM), REVESTIMENTO EM ARGAMASSA COM ADITIVO IMPERMEABILIZANTE, COM TAMPA DE CONCRETO, INCLUSIVE ESCAVAÇÃO, REATERRO E TRANSPORTE E RETIRADA DO MATERIAL ESCAVADO (EM CAÇAMBA)</v>
          </cell>
          <cell r="C1644" t="str">
            <v>UN</v>
          </cell>
          <cell r="D1644">
            <v>649.87</v>
          </cell>
        </row>
        <row r="1645">
          <cell r="A1645" t="str">
            <v>HID-CXS-110</v>
          </cell>
          <cell r="B1645" t="str">
            <v>CAIXA DE ESGOTO DE INSPEÇÃO/PASSAGEM EM ALVENARIA (80X80X100CM), REVESTIMENTO EM ARGAMASSA COM ADITIVO IMPERMEABILIZANTE, COM TAMPA DE CONCRETO, INCLUSIVE ESCAVAÇÃO, REATERRO E TRANSPORTE E RETIRADA DO MATERIAL ESCAVADO (EM CAÇAMBA)</v>
          </cell>
          <cell r="C1645" t="str">
            <v>UN</v>
          </cell>
          <cell r="D1645">
            <v>759.82</v>
          </cell>
        </row>
        <row r="1646">
          <cell r="A1646" t="str">
            <v>HID-CXS-115</v>
          </cell>
          <cell r="B1646" t="str">
            <v>CAIXA DE ESGOTO DE INSPEÇÃO/PASSAGEM EM ALVENARIA (80X80X140CM), REVESTIMENTO EM ARGAMASSA COM ADITIVO IMPERMEABILIZANTE, COM TAMPA DE CONCRETO, INCLUSIVE ESCAVAÇÃO, REATERRO E TRANSPORTE E RETIRADA DO MATERIAL ESCAVADO (EM CAÇAMBA)</v>
          </cell>
          <cell r="C1646" t="str">
            <v>UN</v>
          </cell>
          <cell r="D1646">
            <v>979.71</v>
          </cell>
        </row>
        <row r="1647">
          <cell r="A1647" t="str">
            <v>HID-CXS-120</v>
          </cell>
          <cell r="B1647" t="str">
            <v>CAIXA DE ESGOTO DE INSPEÇÃO/PASSAGEM EM ALVENARIA (90X90X60CM), REVESTIMENTO EM ARGAMASSA COM ADITIVO IMPERMEABILIZANTE, COM TAMPA DE CONCRETO, INCLUSIVE ESCAVAÇÃO, REATERRO E TRANSPORTE E RETIRADA DO MATERIAL ESCAVADO (EM CAÇAMBA)</v>
          </cell>
          <cell r="C1647" t="str">
            <v>UN</v>
          </cell>
          <cell r="D1647">
            <v>625.79</v>
          </cell>
        </row>
        <row r="1648">
          <cell r="A1648" t="str">
            <v>HID-CXS-125</v>
          </cell>
          <cell r="B1648" t="str">
            <v>CAIXA DE ESGOTO DE INSPEÇÃO/PASSAGEM EM ALVENARIA (90X90X80CM), REVESTIMENTO EM ARGAMASSA COM ADITIVO IMPERMEABILIZANTE, COM TAMPA DE CONCRETO, INCLUSIVE ESCAVAÇÃO, REATERRO E TRANSPORTE E RETIRADA DO MATERIAL ESCAVADO (EM CAÇAMBA)</v>
          </cell>
          <cell r="C1648" t="str">
            <v>UN</v>
          </cell>
          <cell r="D1648">
            <v>750.28</v>
          </cell>
        </row>
        <row r="1649">
          <cell r="A1649" t="str">
            <v>HID-CXS-130</v>
          </cell>
          <cell r="B1649" t="str">
            <v>CAIXA DE ESGOTO DE INSPEÇÃO/PASSAGEM EM ALVENARIA (90X90X100CM), REVESTIMENTO EM ARGAMASSA COM ADITIVO IMPERMEABILIZANTE, COM TAMPA DE CONCRETO, INCLUSIVE ESCAVAÇÃO, REATERRO E TRANSPORTE E RETIRADA DO MATERIAL ESCAVADO (EM CAÇAMBA)</v>
          </cell>
          <cell r="C1649" t="str">
            <v>UN</v>
          </cell>
          <cell r="D1649">
            <v>874.79</v>
          </cell>
        </row>
        <row r="1650">
          <cell r="A1650" t="str">
            <v>HID-CXS-135</v>
          </cell>
          <cell r="B1650" t="str">
            <v>CAIXA DE ESGOTO DE INSPEÇÃO/PASSAGEM EM ALVENARIA (90X90X140CM), REVESTIMENTO EM ARGAMASSA COM ADITIVO IMPERMEABILIZANTE, COM TAMPA DE CONCRETO, INCLUSIVE ESCAVAÇÃO, REATERRO E TRANSPORTE E RETIRADA DO MATERIAL ESCAVADO (EM CAÇAMBA)</v>
          </cell>
          <cell r="C1650" t="str">
            <v>UN</v>
          </cell>
          <cell r="D1650">
            <v>1123.79</v>
          </cell>
        </row>
        <row r="1651">
          <cell r="A1651" t="str">
            <v>HID-CXS-140</v>
          </cell>
          <cell r="B1651" t="str">
            <v>CAIXA DE ESGOTO DE INSPEÇÃO/PASSAGEM EM ALVENARIA (100X100X50CM), REVESTIMENTO EM ARGAMASSA COM ADITIVO IMPERMEABILIZANTE, COM TAMPA DE CONCRETO, INCLUSIVE ESCAVAÇÃO, REATERRO E TRANSPORTE E RETIRADA DO MATERIAL ESCAVADO (EM CAÇAMBA)</v>
          </cell>
          <cell r="C1651" t="str">
            <v>UN</v>
          </cell>
          <cell r="D1651">
            <v>671.17</v>
          </cell>
        </row>
        <row r="1652">
          <cell r="A1652" t="str">
            <v>HID-CXS-145</v>
          </cell>
          <cell r="B1652" t="str">
            <v>CAIXA DE ESGOTO DE INSPEÇÃO/PASSAGEM EM ALVENARIA (100X100X80CM), REVESTIMENTO EM ARGAMASSA COM ADITIVO IMPERMEABILIZANTE, COM TAMPA DE CONCRETO, INCLUSIVE ESCAVAÇÃO, REATERRO E TRANSPORTE E RETIRADA DO MATERIAL ESCAVADO (EM CAÇAMBA)</v>
          </cell>
          <cell r="C1652" t="str">
            <v>UN</v>
          </cell>
          <cell r="D1652">
            <v>880.34</v>
          </cell>
        </row>
        <row r="1653">
          <cell r="A1653" t="str">
            <v>HID-CXS-150</v>
          </cell>
          <cell r="B1653" t="str">
            <v>CAIXA DE DRENAGEM DE INSPEÇÃO/PASSAGEM EM ALVENARIA (30X30X30CM), REVESTIMENTO EM ARGAMASSA COM ADITIVO IMPERMEABILIZANTE, COM TAMPA EM GRELHA, INCLUSIVE ESCAVAÇÃO, REATERRO E TRANSPORTE E RETIRADA DO MATERIAL ESCAVADO (EM CAÇAMBA)</v>
          </cell>
          <cell r="C1653" t="str">
            <v>UN</v>
          </cell>
          <cell r="D1653">
            <v>203</v>
          </cell>
        </row>
        <row r="1654">
          <cell r="A1654" t="str">
            <v>HID-CXS-155</v>
          </cell>
          <cell r="B1654" t="str">
            <v>CAIXA DE DRENAGEM DE INSPEÇÃO/PASSAGEM EM ALVENARIA (30X30X40CM), REVESTIMENTO EM ARGAMASSA COM ADITIVO IMPERMEABILIZANTE, COM TAMPA EM GRELHA, INCLUSIVE ESCAVAÇÃO, REATERRO E TRANSPORTE E RETIRADA DO MATERIAL ESCAVADO (EM CAÇAMBA)</v>
          </cell>
          <cell r="C1654" t="str">
            <v>UN</v>
          </cell>
          <cell r="D1654">
            <v>224.7</v>
          </cell>
        </row>
        <row r="1655">
          <cell r="A1655" t="str">
            <v>HID-CXS-160</v>
          </cell>
          <cell r="B1655" t="str">
            <v>CAIXA DE DRENAGEM DE INSPEÇÃO/PASSAGEM EM ALVENARIA (30X30X60CM), REVESTIMENTO EM ARGAMASSA COM ADITIVO IMPERMEABILIZANTE, COM TAMPA EM GRELHA, INCLUSIVE ESCAVAÇÃO, REATERRO E TRANSPORTE E RETIRADA DO MATERIAL ESCAVADO (EM CAÇAMBA)</v>
          </cell>
          <cell r="C1655" t="str">
            <v>UN</v>
          </cell>
          <cell r="D1655">
            <v>268.10000000000002</v>
          </cell>
        </row>
        <row r="1656">
          <cell r="A1656" t="str">
            <v>HID-CXS-165</v>
          </cell>
          <cell r="B1656" t="str">
            <v>CAIXA DE DRENAGEM DE INSPEÇÃO/PASSAGEM EM ALVENARIA (40X40X40CM), REVESTIMENTO EM ARGAMASSA COM ADITIVO IMPERMEABILIZANTE, COM TAMPA EM GRELHA, INCLUSIVE ESCAVAÇÃO, REATERRO E TRANSPORTE E RETIRADA DO MATERIAL ESCAVADO (EM CAÇAMBA)</v>
          </cell>
          <cell r="C1656" t="str">
            <v>UN</v>
          </cell>
          <cell r="D1656">
            <v>321.47000000000003</v>
          </cell>
        </row>
        <row r="1657">
          <cell r="A1657" t="str">
            <v>HID-CXS-170</v>
          </cell>
          <cell r="B1657" t="str">
            <v>CAIXA DE DRENAGEM DE INSPEÇÃO/PASSAGEM EM ALVENARIA (40X40X60CM), REVESTIMENTO EM ARGAMASSA COM ADITIVO IMPERMEABILIZANTE, COM TAMPA EM GRELHA, INCLUSIVE ESCAVAÇÃO, REATERRO E TRANSPORTE E RETIRADA DO MATERIAL ESCAVADO (EM CAÇAMBA)</v>
          </cell>
          <cell r="C1657" t="str">
            <v>UN</v>
          </cell>
          <cell r="D1657">
            <v>377.34</v>
          </cell>
        </row>
        <row r="1658">
          <cell r="A1658" t="str">
            <v>HID-CXS-175</v>
          </cell>
          <cell r="B1658" t="str">
            <v>CAIXA DE DRENAGEM DE INSPEÇÃO/PASSAGEM EM ALVENARIA (40X40X80CM), REVESTIMENTO EM ARGAMASSA COM ADITIVO IMPERMEABILIZANTE, COM TAMPA EM GRELHA, INCLUSIVE ESCAVAÇÃO, REATERRO E TRANSPORTE E RETIRADA DO MATERIAL ESCAVADO (EM CAÇAMBA)</v>
          </cell>
          <cell r="C1658" t="str">
            <v>UN</v>
          </cell>
          <cell r="D1658">
            <v>433.22</v>
          </cell>
        </row>
        <row r="1659">
          <cell r="A1659" t="str">
            <v>HID-CXS-180</v>
          </cell>
          <cell r="B1659" t="str">
            <v>CAIXA DE DRENAGEM DE INSPEÇÃO/PASSAGEM EM ALVENARIA (50X50X40CM), REVESTIMENTO EM ARGAMASSA COM ADITIVO IMPERMEABILIZANTE, COM TAMPA EM GRELHA, INCLUSIVE ESCAVAÇÃO, REATERRO E TRANSPORTE E RETIRADA DO MATERIAL ESCAVADO (EM CAÇAMBA)</v>
          </cell>
          <cell r="C1659" t="str">
            <v>UN</v>
          </cell>
          <cell r="D1659">
            <v>434.32</v>
          </cell>
        </row>
        <row r="1660">
          <cell r="A1660" t="str">
            <v>HID-CXS-185</v>
          </cell>
          <cell r="B1660" t="str">
            <v>CAIXA DE DRENAGEM DE INSPEÇÃO/PASSAGEM EM ALVENARIA (50X50X60CM), REVESTIMENTO EM ARGAMASSA COM ADITIVO IMPERMEABILIZANTE, COM TAMPA EM GRELHA, INCLUSIVE ESCAVAÇÃO, REATERRO E TRANSPORTE E RETIRADA DO MATERIAL ESCAVADO (EM CAÇAMBA)</v>
          </cell>
          <cell r="C1660" t="str">
            <v>UN</v>
          </cell>
          <cell r="D1660">
            <v>503.09</v>
          </cell>
        </row>
        <row r="1661">
          <cell r="A1661" t="str">
            <v>HID-CXS-190</v>
          </cell>
          <cell r="B1661" t="str">
            <v>CAIXA DE DRENAGEM DE INSPEÇÃO/PASSAGEM EM ALVENARIA (50X50X100CM), REVESTIMENTO EM ARGAMASSA COM ADITIVO IMPERMEABILIZANTE, COM TAMPA EM GRELHA, INCLUSIVE ESCAVAÇÃO, REATERRO E TRANSPORTE E RETIRADA DO MATERIAL ESCAVADO (EM CAÇAMBA)</v>
          </cell>
          <cell r="C1661" t="str">
            <v>UN</v>
          </cell>
          <cell r="D1661">
            <v>640.65</v>
          </cell>
        </row>
        <row r="1662">
          <cell r="A1662" t="str">
            <v>HID-CXS-195</v>
          </cell>
          <cell r="B1662" t="str">
            <v>CAIXA DE DRENAGEM DE INSPEÇÃO/PASSAGEM EM ALVENARIA (60X60X40CM), REVESTIMENTO EM ARGAMASSA COM ADITIVO IMPERMEABILIZANTE, COM TAMPA EM GRELHA, INCLUSIVE ESCAVAÇÃO, REATERRO E TRANSPORTE E RETIRADA DO MATERIAL ESCAVADO (EM CAÇAMBA)</v>
          </cell>
          <cell r="C1662" t="str">
            <v>UN</v>
          </cell>
          <cell r="D1662">
            <v>563.24</v>
          </cell>
        </row>
        <row r="1663">
          <cell r="A1663" t="str">
            <v>HID-CXS-200</v>
          </cell>
          <cell r="B1663" t="str">
            <v>CAIXA DE DRENAGEM DE INSPEÇÃO/PASSAGEM EM ALVENARIA (60X60X60CM), REVESTIMENTO EM ARGAMASSA COM ADITIVO IMPERMEABILIZANTE, COM TAMPA EM GRELHA, INCLUSIVE ESCAVAÇÃO, REATERRO E TRANSPORTE E RETIRADA DO MATERIAL ESCAVADO (EM CAÇAMBA)</v>
          </cell>
          <cell r="C1663" t="str">
            <v>UN</v>
          </cell>
          <cell r="D1663">
            <v>645.35</v>
          </cell>
        </row>
        <row r="1664">
          <cell r="A1664" t="str">
            <v>HID-CXS-205</v>
          </cell>
          <cell r="B1664" t="str">
            <v>CAIXA DE DRENAGEM DE INSPEÇÃO/PASSAGEM EM ALVENARIA (60X60X80CM), REVESTIMENTO EM ARGAMASSA COM ADITIVO IMPERMEABILIZANTE, COM TAMPA EM GRELHA, INCLUSIVE ESCAVAÇÃO, REATERRO E TRANSPORTE E RETIRADA DO MATERIAL ESCAVADO (EM CAÇAMBA)</v>
          </cell>
          <cell r="C1664" t="str">
            <v>UN</v>
          </cell>
          <cell r="D1664">
            <v>727.43</v>
          </cell>
        </row>
        <row r="1665">
          <cell r="A1665" t="str">
            <v>HID-CXS-210</v>
          </cell>
          <cell r="B1665" t="str">
            <v>CAIXA DE DRENAGEM DE INSPEÇÃO/PASSAGEM EM ALVENARIA (60X60X100CM), REVESTIMENTO EM ARGAMASSA COM ADITIVO IMPERMEABILIZANTE, COM TAMPA EM GRELHA, INCLUSIVE ESCAVAÇÃO, REATERRO E TRANSPORTE E RETIRADA DO MATERIAL ESCAVADO (EM CAÇAMBA)</v>
          </cell>
          <cell r="C1665" t="str">
            <v>UN</v>
          </cell>
          <cell r="D1665">
            <v>809.53</v>
          </cell>
        </row>
        <row r="1666">
          <cell r="A1666" t="str">
            <v>HID-CXS-215</v>
          </cell>
          <cell r="B1666" t="str">
            <v>CAIXA DE DRENAGEM DE INSPEÇÃO/PASSAGEM EM ALVENARIA (70X70X40CM), REVESTIMENTO EM ARGAMASSA COM ADITIVO IMPERMEABILIZANTE, COM TAMPA EM GRELHA, INCLUSIVE ESCAVAÇÃO, REATERRO E TRANSPORTE E RETIRADA DO MATERIAL ESCAVADO (EM CAÇAMBA)</v>
          </cell>
          <cell r="C1666" t="str">
            <v>UN</v>
          </cell>
          <cell r="D1666">
            <v>708.29</v>
          </cell>
        </row>
        <row r="1667">
          <cell r="A1667" t="str">
            <v>HID-CXS-220</v>
          </cell>
          <cell r="B1667" t="str">
            <v>CAIXA DE DRENAGEM DE INSPEÇÃO/PASSAGEM EM ALVENARIA (70X70X60CM), REVESTIMENTO EM ARGAMASSA COM ADITIVO IMPERMEABILIZANTE, COM TAMPA EM GRELHA, INCLUSIVE ESCAVAÇÃO, REATERRO E TRANSPORTE E RETIRADA DO MATERIAL ESCAVADO (EM CAÇAMBA)</v>
          </cell>
          <cell r="C1667" t="str">
            <v>UN</v>
          </cell>
          <cell r="D1667">
            <v>804.12</v>
          </cell>
        </row>
        <row r="1668">
          <cell r="A1668" t="str">
            <v>HID-CXS-230</v>
          </cell>
          <cell r="B1668" t="str">
            <v>CAIXA DE DRENAGEM DE INSPEÇÃO/PASSAGEM EM ALVENARIA (70X70X80CM), REVESTIMENTO EM ARGAMASSA COM ADITIVO IMPERMEABILIZANTE, COM TAMPA EM GRELHA, INCLUSIVE ESCAVAÇÃO, REATERRO E TRANSPORTE E RETIRADA DO MATERIAL ESCAVADO (EM CAÇAMBA)</v>
          </cell>
          <cell r="C1668" t="str">
            <v>UN</v>
          </cell>
          <cell r="D1668">
            <v>899.92</v>
          </cell>
        </row>
        <row r="1669">
          <cell r="A1669" t="str">
            <v>HID-CXS-240</v>
          </cell>
          <cell r="B1669" t="str">
            <v>CAIXA DE DRENAGEM DE INSPEÇÃO/PASSAGEM EM ALVENARIA (70X70X110CM), REVESTIMENTO EM ARGAMASSA COM ADITIVO IMPERMEABILIZANTE, COM TAMPA EM GRELHA, INCLUSIVE ESCAVAÇÃO, REATERRO E TRANSPORTE E RETIRADA DO MATERIAL ESCAVADO (EM CAÇAMBA)</v>
          </cell>
          <cell r="C1669" t="str">
            <v>UN</v>
          </cell>
          <cell r="D1669">
            <v>1043.6400000000001</v>
          </cell>
        </row>
        <row r="1670">
          <cell r="A1670" t="str">
            <v>HID-CXS-245</v>
          </cell>
          <cell r="B1670" t="str">
            <v>CAIXA DE DRENAGEM DE INSPEÇÃO/PASSAGEM EM ALVENARIA (80X80X40CM), REVESTIMENTO EM ARGAMASSA COM ADITIVO IMPERMEABILIZANTE, COM TAMPA EM GRELHA, INCLUSIVE ESCAVAÇÃO, REATERRO E TRANSPORTE E RETIRADA DO MATERIAL ESCAVADO (EM CAÇAMBA)</v>
          </cell>
          <cell r="C1670" t="str">
            <v>UN</v>
          </cell>
          <cell r="D1670">
            <v>869.45</v>
          </cell>
        </row>
        <row r="1671">
          <cell r="A1671" t="str">
            <v>HID-CXS-250</v>
          </cell>
          <cell r="B1671" t="str">
            <v>CAIXA DE DRENAGEM DE INSPEÇÃO/PASSAGEM EM ALVENARIA (80X80X60CM), REVESTIMENTO EM ARGAMASSA COM ADITIVO IMPERMEABILIZANTE, COM TAMPA EM GRELHA, INCLUSIVE ESCAVAÇÃO, REATERRO E TRANSPORTE E RETIRADA DO MATERIAL ESCAVADO (EM CAÇAMBA)</v>
          </cell>
          <cell r="C1671" t="str">
            <v>UN</v>
          </cell>
          <cell r="D1671">
            <v>979.4</v>
          </cell>
        </row>
        <row r="1672">
          <cell r="A1672" t="str">
            <v>HID-CXS-255</v>
          </cell>
          <cell r="B1672" t="str">
            <v>CAIXA DE DRENAGEM DE INSPEÇÃO/PASSAGEM EM ALVENARIA (80X80X80CM), REVESTIMENTO EM ARGAMASSA COM ADITIVO IMPERMEABILIZANTE, COM TAMPA EM GRELHA, INCLUSIVE ESCAVAÇÃO, REATERRO E TRANSPORTE E RETIRADA DO MATERIAL ESCAVADO (EM CAÇAMBA)</v>
          </cell>
          <cell r="C1672" t="str">
            <v>UN</v>
          </cell>
          <cell r="D1672">
            <v>1089.3499999999999</v>
          </cell>
        </row>
        <row r="1673">
          <cell r="A1673" t="str">
            <v>HID-CXS-260</v>
          </cell>
          <cell r="B1673" t="str">
            <v>CAIXA DE DRENAGEM DE INSPEÇÃO/PASSAGEM EM ALVENARIA (80X80X100CM), REVESTIMENTO EM ARGAMASSA COM ADITIVO IMPERMEABILIZANTE, COM TAMPA EM GRELHA, INCLUSIVE ESCAVAÇÃO, REATERRO E TRANSPORTE E RETIRADA DO MATERIAL ESCAVADO (EM CAÇAMBA)</v>
          </cell>
          <cell r="C1673" t="str">
            <v>UN</v>
          </cell>
          <cell r="D1673">
            <v>1199.3</v>
          </cell>
        </row>
        <row r="1674">
          <cell r="A1674" t="str">
            <v>HID-CXS-265</v>
          </cell>
          <cell r="B1674" t="str">
            <v>CAIXA DE DRENAGEM DE INSPEÇÃO/PASSAGEM EM ALVENARIA (80X80X140CM), REVESTIMENTO EM ARGAMASSA COM ADITIVO IMPERMEABILIZANTE, COM TAMPA EM GRELHA, INCLUSIVE ESCAVAÇÃO, REATERRO E TRANSPORTE E RETIRADA DO MATERIAL ESCAVADO (EM CAÇAMBA)</v>
          </cell>
          <cell r="C1674" t="str">
            <v>UN</v>
          </cell>
          <cell r="D1674">
            <v>1419.2</v>
          </cell>
        </row>
        <row r="1675">
          <cell r="A1675" t="str">
            <v>HID-CXS-270</v>
          </cell>
          <cell r="B1675" t="str">
            <v>CAIXA DE DRENAGEM DE INSPEÇÃO/PASSAGEM EM ALVENARIA (90X90X60CM), REVESTIMENTO EM ARGAMASSA COM ADITIVO IMPERMEABILIZANTE, COM TAMPA EM GRELHA, INCLUSIVE ESCAVAÇÃO, REATERRO E TRANSPORTE E RETIRADA DO MATERIAL ESCAVADO (EM CAÇAMBA)</v>
          </cell>
          <cell r="C1675" t="str">
            <v>UN</v>
          </cell>
          <cell r="D1675">
            <v>1171.1600000000001</v>
          </cell>
        </row>
        <row r="1676">
          <cell r="A1676" t="str">
            <v>HID-CXS-275</v>
          </cell>
          <cell r="B1676" t="str">
            <v>CAIXA DE DRENAGEM DE INSPEÇÃO/PASSAGEM EM ALVENARIA (90X90X80CM), REVESTIMENTO EM ARGAMASSA COM ADITIVO IMPERMEABILIZANTE, COM TAMPA EM GRELHA, INCLUSIVE ESCAVAÇÃO, REATERRO E TRANSPORTE E RETIRADA DO MATERIAL ESCAVADO (EM CAÇAMBA)</v>
          </cell>
          <cell r="C1676" t="str">
            <v>UN</v>
          </cell>
          <cell r="D1676">
            <v>1295.6600000000001</v>
          </cell>
        </row>
        <row r="1677">
          <cell r="A1677" t="str">
            <v>HID-CXS-280</v>
          </cell>
          <cell r="B1677" t="str">
            <v>CAIXA DE DRENAGEM DE INSPEÇÃO/PASSAGEM EM ALVENARIA (90X90X100CM), REVESTIMENTO EM ARGAMASSA COM ADITIVO IMPERMEABILIZANTE, COM TAMPA EM GRELHA, INCLUSIVE ESCAVAÇÃO, REATERRO E TRANSPORTE E RETIRADA DO MATERIAL ESCAVADO (EM CAÇAMBA)</v>
          </cell>
          <cell r="C1677" t="str">
            <v>UN</v>
          </cell>
          <cell r="D1677">
            <v>1420.16</v>
          </cell>
        </row>
        <row r="1678">
          <cell r="A1678" t="str">
            <v>HID-CXS-285</v>
          </cell>
          <cell r="B1678" t="str">
            <v>CAIXA DE DRENAGEM DE INSPEÇÃO/PASSAGEM EM ALVENARIA (90X90X140CM), REVESTIMENTO EM ARGAMASSA COM ADITIVO IMPERMEABILIZANTE, COM TAMPA EM GRELHA, INCLUSIVE ESCAVAÇÃO, REATERRO E TRANSPORTE E RETIRADA DO MATERIAL ESCAVADO (EM CAÇAMBA)</v>
          </cell>
          <cell r="C1678" t="str">
            <v>UN</v>
          </cell>
          <cell r="D1678">
            <v>1669.16</v>
          </cell>
        </row>
        <row r="1679">
          <cell r="A1679" t="str">
            <v>HID-CXS-290</v>
          </cell>
          <cell r="B1679" t="str">
            <v>CAIXA DE DRENAGEM DE INSPEÇÃO/PASSAGEM EM ALVENARIA (100X100X50CM), REVESTIMENTO EM ARGAMASSA COM ADITIVO IMPERMEABILIZANTE, COM TAMPA EM GRELHA, INCLUSIVE ESCAVAÇÃO, REATERRO E TRANSPORTE E RETIRADA DO MATERIAL ESCAVADO (EM CAÇAMBA)</v>
          </cell>
          <cell r="C1679" t="str">
            <v>UN</v>
          </cell>
          <cell r="D1679">
            <v>1309.71</v>
          </cell>
        </row>
        <row r="1680">
          <cell r="A1680" t="str">
            <v>HID-CXS-295</v>
          </cell>
          <cell r="B1680" t="str">
            <v>CAIXA DE DRENAGEM DE INSPEÇÃO/PASSAGEM EM ALVENARIA (100X100X80CM), REVESTIMENTO EM ARGAMASSA COM ADITIVO IMPERMEABILIZANTE, COM TAMPA EM GRELHA, INCLUSIVE ESCAVAÇÃO, REATERRO E TRANSPORTE E RETIRADA DO MATERIAL ESCAVADO (EM CAÇAMBA)</v>
          </cell>
          <cell r="C1680" t="str">
            <v>UN</v>
          </cell>
          <cell r="D1680">
            <v>728.91</v>
          </cell>
        </row>
        <row r="1681">
          <cell r="A1681" t="str">
            <v>HID-DAG-005</v>
          </cell>
          <cell r="B1681" t="str">
            <v>CAIXA D´ÁGUA DE POLIETILENO, CAPACIDADE DE 250L, INCLUSIVE TAMPA, TORNEIRA DE BOIA, EXTRAVASOR, TUBO DE LIMPEZA E ACESSÓRIOS, EXCLUSIVE TUBULAÇÃO DE ENTRADA/SAÍDA DE ÁGUA</v>
          </cell>
          <cell r="C1681" t="str">
            <v>UN</v>
          </cell>
          <cell r="D1681">
            <v>435.22</v>
          </cell>
        </row>
        <row r="1682">
          <cell r="A1682" t="str">
            <v>HID-DAG-010</v>
          </cell>
          <cell r="B1682" t="str">
            <v>CAIXA D´ÁGUA DE POLIETILENO, CAPACIDADE DE 500L, INCLUSIVE TAMPA, TORNEIRA DE BOIA, EXTRAVASOR, TUBO DE LIMPEZA E ACESSÓRIOS, EXCLUSIVE TUBULAÇÃO DE ENTRADA/SAÍDA DE ÁGUA</v>
          </cell>
          <cell r="C1682" t="str">
            <v>UN</v>
          </cell>
          <cell r="D1682">
            <v>495.58</v>
          </cell>
        </row>
        <row r="1683">
          <cell r="A1683" t="str">
            <v>HID-DAG-015</v>
          </cell>
          <cell r="B1683" t="str">
            <v>CAIXA D´ÁGUA DE POLIETILENO, CAPACIDADE DE 1.000L, INCLUSIVE TAMPA, TORNEIRA DE BOIA, EXTRAVASOR, TUBO DE LIMPEZA E ACESSÓRIOS, EXCLUSIVE TUBULAÇÃO DE ENTRADA/SAÍDA DE ÁGUA</v>
          </cell>
          <cell r="C1683" t="str">
            <v>UN</v>
          </cell>
          <cell r="D1683">
            <v>663.86</v>
          </cell>
        </row>
        <row r="1684">
          <cell r="A1684" t="str">
            <v>HID-DAG-020</v>
          </cell>
          <cell r="B1684" t="str">
            <v>CAIXA D´ÁGUA DE POLIETILENO, CAPACIDADE DE 1.500L, INCLUSIVE TAMPA, TORNEIRA DE BOIA, EXTRAVASOR, TUBO DE LIMPEZA E ACESSÓRIOS, EXCLUSIVE TUBULAÇÃO DE ENTRADA/SAÍDA DE ÁGUA</v>
          </cell>
          <cell r="C1684" t="str">
            <v>UN</v>
          </cell>
          <cell r="D1684">
            <v>1225.5</v>
          </cell>
        </row>
        <row r="1685">
          <cell r="A1685" t="str">
            <v>HID-DES-005</v>
          </cell>
          <cell r="B1685" t="str">
            <v>CAIXA DE DESCARGA PLÁSTICA EXTERNA 12 LTS INSTALADA COM ACESSÓRIOS</v>
          </cell>
          <cell r="C1685" t="str">
            <v>U</v>
          </cell>
          <cell r="D1685">
            <v>140.41999999999999</v>
          </cell>
        </row>
        <row r="1686">
          <cell r="A1686" t="str">
            <v>HID-GOR-030</v>
          </cell>
          <cell r="B1686" t="str">
            <v>CAIXA DE GORDURA SIMPLES (CGS), CIRCULAR, EM CONCRETO PRÉ-MOLDADO, CAPACIDADE DE 31L, INCLUSIVE ESCAVAÇÃO, REATERRO, TRANSPORTE E RETIRADA DO MATERIAL ESCAVADO (EM CAÇAMBA)</v>
          </cell>
          <cell r="C1686" t="str">
            <v>UN</v>
          </cell>
          <cell r="D1686">
            <v>68.739999999999995</v>
          </cell>
        </row>
        <row r="1687">
          <cell r="A1687" t="str">
            <v>HID-GOR-035</v>
          </cell>
          <cell r="B1687" t="str">
            <v>CAIXA DE GORDURA DUPLA (CGD), CIRCULAR, EM CONCRETO PRÉ-MOLDADO, CAPACIDADE DE 120L, INCLUSIVE ESCAVAÇÃO, REATERRO, TRANSPORTE E RETIRADA DO MATERIAL ESCAVADO (EM CAÇAMBA)</v>
          </cell>
          <cell r="C1687" t="str">
            <v>UN</v>
          </cell>
          <cell r="D1687">
            <v>105.88</v>
          </cell>
        </row>
        <row r="1688">
          <cell r="A1688" t="str">
            <v>HID-GRE-005</v>
          </cell>
          <cell r="B1688" t="str">
            <v>GRELHA FUNDIDA 571-C, 10 X 10 CM</v>
          </cell>
          <cell r="C1688" t="str">
            <v>UN</v>
          </cell>
          <cell r="D1688">
            <v>37.549999999999997</v>
          </cell>
        </row>
        <row r="1689">
          <cell r="A1689" t="str">
            <v>HID-GRE-010</v>
          </cell>
          <cell r="B1689" t="str">
            <v>GRELHA FUNDIDA 571-C, 15 X 15 CM</v>
          </cell>
          <cell r="C1689" t="str">
            <v>UN</v>
          </cell>
          <cell r="D1689">
            <v>42.76</v>
          </cell>
        </row>
        <row r="1690">
          <cell r="A1690" t="str">
            <v>HID-GRE-011</v>
          </cell>
          <cell r="B1690" t="str">
            <v>GRELHA DE FERRO FUNDIDO 30 X 30 CM</v>
          </cell>
          <cell r="C1690" t="str">
            <v>UN</v>
          </cell>
          <cell r="D1690">
            <v>89.66</v>
          </cell>
        </row>
        <row r="1691">
          <cell r="A1691" t="str">
            <v>HID-GRE-015</v>
          </cell>
          <cell r="B1691" t="str">
            <v>GRELHA/PORTA GRELHA AÇO INOX, FECHO GIRATÓRIO 100 X 100 MM</v>
          </cell>
          <cell r="C1691" t="str">
            <v>UN</v>
          </cell>
          <cell r="D1691">
            <v>27.45</v>
          </cell>
        </row>
        <row r="1692">
          <cell r="A1692" t="str">
            <v>HID-GRE-020</v>
          </cell>
          <cell r="B1692" t="str">
            <v>GRELHA/PORTA GRELHA AÇO INOX, FECHO GIRATÓRIO 150 X 150 MM</v>
          </cell>
          <cell r="C1692" t="str">
            <v>UN</v>
          </cell>
          <cell r="D1692">
            <v>36.9</v>
          </cell>
        </row>
        <row r="1693">
          <cell r="A1693" t="str">
            <v>HID-INS-005</v>
          </cell>
          <cell r="B1693" t="str">
            <v>CAIXA DE INSPEÇÃO DE POLIETILENO , Ø 100 MM</v>
          </cell>
          <cell r="C1693" t="str">
            <v>UN</v>
          </cell>
          <cell r="D1693">
            <v>159.78</v>
          </cell>
        </row>
        <row r="1694">
          <cell r="A1694" t="str">
            <v>HID-MIT-005</v>
          </cell>
          <cell r="B1694" t="str">
            <v>MITRA PVC RÍGIDO (TERMINAL DE VENTILAÇÃO TIPO) 75 MM</v>
          </cell>
          <cell r="C1694" t="str">
            <v>U</v>
          </cell>
          <cell r="D1694">
            <v>7.2</v>
          </cell>
        </row>
        <row r="1695">
          <cell r="A1695" t="str">
            <v>HID-RAL-005</v>
          </cell>
          <cell r="B1695" t="str">
            <v>RALO SIFONADO PVC CÔNICO ALTURA REGULÁVEL 100 X 40 MM COM GRELHA METÁLICA</v>
          </cell>
          <cell r="C1695" t="str">
            <v>UN</v>
          </cell>
          <cell r="D1695">
            <v>49.7</v>
          </cell>
        </row>
        <row r="1696">
          <cell r="A1696" t="str">
            <v>HID-RAL-006</v>
          </cell>
          <cell r="B1696" t="str">
            <v>RALO SIFONADO PVC QUADRADO 100 X 53 X 40 MM COM GRELHA BRANCA</v>
          </cell>
          <cell r="C1696" t="str">
            <v>UN</v>
          </cell>
          <cell r="D1696">
            <v>23.49</v>
          </cell>
        </row>
        <row r="1697">
          <cell r="A1697" t="str">
            <v>HID-RAL-007</v>
          </cell>
          <cell r="B1697" t="str">
            <v>RALO SIFONADO PVC CÔNICO 100 X 40 MM COM GRELHA REDONDA</v>
          </cell>
          <cell r="C1697" t="str">
            <v>UN</v>
          </cell>
          <cell r="D1697">
            <v>21.18</v>
          </cell>
        </row>
        <row r="1698">
          <cell r="A1698" t="str">
            <v>HID-RAL-010</v>
          </cell>
          <cell r="B1698" t="str">
            <v>RALO SECO PVC CÔNICO 100 X 40 MM COM GRELHA QUADRADA</v>
          </cell>
          <cell r="C1698" t="str">
            <v>UN</v>
          </cell>
          <cell r="D1698">
            <v>27.64</v>
          </cell>
        </row>
        <row r="1699">
          <cell r="A1699" t="str">
            <v>HID-RAL-011</v>
          </cell>
          <cell r="B1699" t="str">
            <v>RALO SIFONADO PVC CILINDRÍCO 100 X 70 X 40 MM COM GRELHA REDONDA</v>
          </cell>
          <cell r="C1699" t="str">
            <v>UN</v>
          </cell>
          <cell r="D1699">
            <v>23.07</v>
          </cell>
        </row>
        <row r="1700">
          <cell r="A1700" t="str">
            <v>HID-RAL-012</v>
          </cell>
          <cell r="B1700" t="str">
            <v>RALO SIFONADO PVC CILINDRICO 100 X 70 X 40 MM COM GRELHA QUADRADA</v>
          </cell>
          <cell r="C1700" t="str">
            <v>UN</v>
          </cell>
          <cell r="D1700">
            <v>23.04</v>
          </cell>
        </row>
        <row r="1701">
          <cell r="A1701" t="str">
            <v>HID-RAL-013</v>
          </cell>
          <cell r="B1701" t="str">
            <v>RALO SECO PVC CÔNICO 100 X 40 MM COM GRELHA REDONDA</v>
          </cell>
          <cell r="C1701" t="str">
            <v>UN</v>
          </cell>
          <cell r="D1701">
            <v>27.53</v>
          </cell>
        </row>
        <row r="1702">
          <cell r="A1702" t="str">
            <v>HID-RAL-014</v>
          </cell>
          <cell r="B1702" t="str">
            <v>RALO SECO PVC QUADRADO 100 X 53 X 40 MM COM GRELHA BRANCA</v>
          </cell>
          <cell r="C1702" t="str">
            <v>UN</v>
          </cell>
          <cell r="D1702">
            <v>22.09</v>
          </cell>
        </row>
        <row r="1703">
          <cell r="A1703" t="str">
            <v>HID-RAL-015</v>
          </cell>
          <cell r="B1703" t="str">
            <v>RALO SEMI- HEMISFÉRICO TIPO ABACAXI D = 50 MM</v>
          </cell>
          <cell r="C1703" t="str">
            <v>U</v>
          </cell>
          <cell r="D1703">
            <v>31.04</v>
          </cell>
        </row>
        <row r="1704">
          <cell r="A1704" t="str">
            <v>HID-RAL-020</v>
          </cell>
          <cell r="B1704" t="str">
            <v>RALO SEMI- HEMISFÉRICO TIPO ABACAXI D = 75 MM</v>
          </cell>
          <cell r="C1704" t="str">
            <v>U</v>
          </cell>
          <cell r="D1704">
            <v>36.43</v>
          </cell>
        </row>
        <row r="1705">
          <cell r="A1705" t="str">
            <v>HID-RAL-025</v>
          </cell>
          <cell r="B1705" t="str">
            <v>RALO SEMI- HEMISFÉRICO TIPO ABACAXI D = 100 MM</v>
          </cell>
          <cell r="C1705" t="str">
            <v>U</v>
          </cell>
          <cell r="D1705">
            <v>38.380000000000003</v>
          </cell>
        </row>
        <row r="1706">
          <cell r="A1706" t="str">
            <v>HID-REG-005</v>
          </cell>
          <cell r="B1706" t="str">
            <v>REGISTRO DE PRESSÃO, TIPO BASE, ROSCÁVEL 1/2" (PARA TUBO SOLDÁVEL OU PPR DN 20MM/CPVC DN 15MM), INCLUSIVE ACABAMENTO (PADRÃO MÉDIO) E CANOPLA CROMADOS</v>
          </cell>
          <cell r="C1706" t="str">
            <v>UN</v>
          </cell>
          <cell r="D1706">
            <v>75.75</v>
          </cell>
        </row>
        <row r="1707">
          <cell r="A1707" t="str">
            <v>HID-REG-006</v>
          </cell>
          <cell r="B1707" t="str">
            <v>REGISTRO DE PRESSÃO, TIPO BASE, ROSCÁVEL 1/2" (PARA TUBO SOLDÁVEL OU PPR DN 20MM/CPVC DN 15MM), INCLUSIVE ACABAMENTO (PADRÃO POPULAR) E CANOPLA CROMADOS</v>
          </cell>
          <cell r="C1707" t="str">
            <v>UN</v>
          </cell>
          <cell r="D1707">
            <v>73.83</v>
          </cell>
        </row>
        <row r="1708">
          <cell r="A1708" t="str">
            <v>HID-REG-010</v>
          </cell>
          <cell r="B1708" t="str">
            <v>REGISTRO DE PRESSÃO, TIPO BASE, ROSCÁVEL 3/4" (PARA TUBO SOLDÁVEL OU PPR DN 25MM/CPVC DN 22MM), INCLUSIVE ACABAMENTO (PADRÃO MÉDIO) E CANOPLA CROMADOS</v>
          </cell>
          <cell r="C1708" t="str">
            <v>UN</v>
          </cell>
          <cell r="D1708">
            <v>76.86</v>
          </cell>
        </row>
        <row r="1709">
          <cell r="A1709" t="str">
            <v>HID-REG-011</v>
          </cell>
          <cell r="B1709" t="str">
            <v>REGISTRO DE PRESSÃO, TIPO BASE, ROSCÁVEL 3/4" (PARA TUBO SOLDÁVEL OU PPR DN 25MM/CPVC DN 22MM), INCLUSIVE ACABAMENTO (PADRÃO POPULAR) E CANOPLA CROMADOS</v>
          </cell>
          <cell r="C1709" t="str">
            <v>UN</v>
          </cell>
          <cell r="D1709">
            <v>74.94</v>
          </cell>
        </row>
        <row r="1710">
          <cell r="A1710" t="str">
            <v>HID-REG-016</v>
          </cell>
          <cell r="B1710" t="str">
            <v>REGISTRO DE GAVETA, TIPO BRUTO, ROSCÁVEL 1/2" (PARA TUBO SOLDÁVEL OU PPR DN 20MM/CPVC DN 15MM), INCLUSIVE VOLANTE PARA ACIONAMENTO</v>
          </cell>
          <cell r="C1710" t="str">
            <v>UN</v>
          </cell>
          <cell r="D1710">
            <v>29.49</v>
          </cell>
        </row>
        <row r="1711">
          <cell r="A1711" t="str">
            <v>HID-REG-021</v>
          </cell>
          <cell r="B1711" t="str">
            <v>REGISTRO DE GAVETA, TIPO BRUTO, ROSCÁVEL 3/4" (PARA TUBO SOLDÁVEL OU PPR DN 25MM/CPVC DN 22MM), INCLUSIVE VOLANTE PARA ACIONAMENTO</v>
          </cell>
          <cell r="C1711" t="str">
            <v>UN</v>
          </cell>
          <cell r="D1711">
            <v>30.27</v>
          </cell>
        </row>
        <row r="1712">
          <cell r="A1712" t="str">
            <v>HID-REG-026</v>
          </cell>
          <cell r="B1712" t="str">
            <v>REGISTRO DE GAVETA, TIPO BRUTO, ROSCÁVEL 1" (PARA TUBO SOLDÁVEL OU PPR DN 32MM/CPVC DN 28MM), INCLUSIVE VOLANTE PARA ACIONAMENTO</v>
          </cell>
          <cell r="C1712" t="str">
            <v>UN</v>
          </cell>
          <cell r="D1712">
            <v>41.72</v>
          </cell>
        </row>
        <row r="1713">
          <cell r="A1713" t="str">
            <v>HID-REG-031</v>
          </cell>
          <cell r="B1713" t="str">
            <v>REGISTRO DE GAVETA, TIPO BRUTO, ROSCÁVEL 1.1/4" (PARA TUBO SOLDÁVEL OU PPR DN 40MM/CPVC DN 35MM), INCLUSIVE VOLANTE PARA ACIONAMENTO</v>
          </cell>
          <cell r="C1713" t="str">
            <v>UN</v>
          </cell>
          <cell r="D1713">
            <v>49.74</v>
          </cell>
        </row>
        <row r="1714">
          <cell r="A1714" t="str">
            <v>HID-REG-036</v>
          </cell>
          <cell r="B1714" t="str">
            <v>REGISTRO DE GAVETA, TIPO BRUTO, ROSCÁVEL 1.1/2" (PARA TUBO SOLDÁVEL OU PPR DN 50MM/CPVC DN 42MM), INCLUSIVE VOLANTE PARA ACIONAMENTO</v>
          </cell>
          <cell r="C1714" t="str">
            <v>UN</v>
          </cell>
          <cell r="D1714">
            <v>62.18</v>
          </cell>
        </row>
        <row r="1715">
          <cell r="A1715" t="str">
            <v>HID-REG-041</v>
          </cell>
          <cell r="B1715" t="str">
            <v>REGISTRO DE GAVETA, TIPO BRUTO, ROSCÁVEL 2" (PARA TUBO SOLDÁVEL OU PPR DN 60MM/CPVC DN 54MM), INCLUSIVE VOLANTE PARA ACIONAMENTO</v>
          </cell>
          <cell r="C1715" t="str">
            <v>UN</v>
          </cell>
          <cell r="D1715">
            <v>78.47</v>
          </cell>
        </row>
        <row r="1716">
          <cell r="A1716" t="str">
            <v>HID-REG-046</v>
          </cell>
          <cell r="B1716" t="str">
            <v>REGISTRO DE GAVETA, TIPO BRUTO, ROSCÁVEL 2.1/2" (PARA TUBO SOLDÁVEL OU PPR DN 75MM/CPVC DN 73MM), INCLUSIVE VOLANTE PARA ACIONAMENTO</v>
          </cell>
          <cell r="C1716" t="str">
            <v>UN</v>
          </cell>
          <cell r="D1716">
            <v>141.53</v>
          </cell>
        </row>
        <row r="1717">
          <cell r="A1717" t="str">
            <v>HID-REG-050D</v>
          </cell>
          <cell r="B1717" t="str">
            <v>REGISTRO DE GAVETA, TIPO BRUTO, ROSCÁVEL 3" (PARA TUBO SOLDÁVEL OU PPR DN 85MM/CPVC DN 89MM), INCLUSIVE VOLANTE PARA ACIONAMENTO</v>
          </cell>
          <cell r="C1717" t="str">
            <v>UN</v>
          </cell>
          <cell r="D1717">
            <v>238.01</v>
          </cell>
        </row>
        <row r="1718">
          <cell r="A1718" t="str">
            <v>HID-REG-056</v>
          </cell>
          <cell r="B1718" t="str">
            <v>REGISTRO DE GAVETA, TIPO BRUTO, ROSCÁVEL 4" (PARA TUBO SOLDÁVEL OU PPR DN 110MM/CPVC DN 114MM), INCLUSIVE VOLANTE PARA ACIONAMENTO</v>
          </cell>
          <cell r="C1718" t="str">
            <v>UN</v>
          </cell>
          <cell r="D1718">
            <v>383.44</v>
          </cell>
        </row>
        <row r="1719">
          <cell r="A1719" t="str">
            <v>HID-REG-070</v>
          </cell>
          <cell r="B1719" t="str">
            <v>REGISTRO DE GAVETA, TIPO BASE, ROSCÁVEL 1/2" (PARA TUBO SOLDÁVEL OU PPR DN 20MM/CPVC DN 15MM), INCLUSIVE ACABAMENTO (PADRÃO MÉDIO) E CANOPLA CROMADOS</v>
          </cell>
          <cell r="C1719" t="str">
            <v>UN</v>
          </cell>
          <cell r="D1719">
            <v>75</v>
          </cell>
        </row>
        <row r="1720">
          <cell r="A1720" t="str">
            <v>HID-REG-071</v>
          </cell>
          <cell r="B1720" t="str">
            <v>REGISTRO DE GAVETA, TIPO BASE, ROSCÁVEL 1/2" (PARA TUBO SOLDÁVEL OU PPR DN 20MM/CPVC DN 15MM), INCLUSIVE ACABAMENTO (PADRÃO POPULAR) E CANOPLA CROMADOS</v>
          </cell>
          <cell r="C1720" t="str">
            <v>UN</v>
          </cell>
          <cell r="D1720">
            <v>73.08</v>
          </cell>
        </row>
        <row r="1721">
          <cell r="A1721" t="str">
            <v>HID-REG-075</v>
          </cell>
          <cell r="B1721" t="str">
            <v>REGISTRO DE GAVETA, TIPO BASE, ROSCÁVEL 3/4" (PARA TUBO SOLDÁVEL OU PPR DN 25MM/CPVC DN 22MM), INCLUSIVE ACABAMENTO (PADRÃO MÉDIO) E CANOPLA CROMADO</v>
          </cell>
          <cell r="C1721" t="str">
            <v>UN</v>
          </cell>
          <cell r="D1721">
            <v>78.709999999999994</v>
          </cell>
        </row>
        <row r="1722">
          <cell r="A1722" t="str">
            <v>HID-REG-076</v>
          </cell>
          <cell r="B1722" t="str">
            <v>REGISTRO DE GAVETA, TIPO BASE, ROSCÁVEL 3/4" (PARA TUBO SOLDÁVEL OU PPR DN 25MM/CPVC DN 22MM), INCLUSIVE ACABAMENTO (PADRÃO POPULAR) E CANOPLA CROMADOS</v>
          </cell>
          <cell r="C1722" t="str">
            <v>UN</v>
          </cell>
          <cell r="D1722">
            <v>76.760000000000005</v>
          </cell>
        </row>
        <row r="1723">
          <cell r="A1723" t="str">
            <v>HID-REG-080</v>
          </cell>
          <cell r="B1723" t="str">
            <v>REGISTRO DE GAVETA, TIPO BASE, ROSCÁVEL 1" (PARA TUBO SOLDÁVEL OU PPR DN 32MM/CPVC DN 28MM), INCLUSIVE ACABAMENTO (PADRÃO MÉDIO) E CANOPLA CROMADOS</v>
          </cell>
          <cell r="C1723" t="str">
            <v>UN</v>
          </cell>
          <cell r="D1723">
            <v>90.47</v>
          </cell>
        </row>
        <row r="1724">
          <cell r="A1724" t="str">
            <v>HID-REG-081</v>
          </cell>
          <cell r="B1724" t="str">
            <v>REGISTRO DE GAVETA, TIPO BASE, ROSCÁVEL 1" (PARA TUBO SOLDÁVEL OU PPR DN 32MM/CPVC DN 28MM), INCLUSIVE ACABAMENTO (PADRÃO POPULAR) E CANOPLA CROMADOS</v>
          </cell>
          <cell r="C1724" t="str">
            <v>UN</v>
          </cell>
          <cell r="D1724">
            <v>88.55</v>
          </cell>
        </row>
        <row r="1725">
          <cell r="A1725" t="str">
            <v>HID-REG-085</v>
          </cell>
          <cell r="B1725" t="str">
            <v>REGISTRO DE GAVETA, TIPO BASE, ROSCÁVEL 1.1/4" (PARA TUBO SOLDÁVEL OU PPR DN 40MM/CPVC DN 35MM), INCLUSIVE ACABAMENTO (PADRÃO MÉDIO) E CANOPLA CROMADOS</v>
          </cell>
          <cell r="C1725" t="str">
            <v>UN</v>
          </cell>
          <cell r="D1725">
            <v>118.13</v>
          </cell>
        </row>
        <row r="1726">
          <cell r="A1726" t="str">
            <v>HID-REG-086</v>
          </cell>
          <cell r="B1726" t="str">
            <v>REGISTRO DE GAVETA, TIPO BASE, ROSCÁVEL 1.1/4" (PARA TUBO SOLDÁVEL OU PPR DN 40MM/CPVC DN 35MM), INCLUSIVE ACABAMENTO (PADRÃO POPULAR) E CANOPLA CROMADOS</v>
          </cell>
          <cell r="C1726" t="str">
            <v>UN</v>
          </cell>
          <cell r="D1726">
            <v>109.39</v>
          </cell>
        </row>
        <row r="1727">
          <cell r="A1727" t="str">
            <v>HID-REG-090</v>
          </cell>
          <cell r="B1727" t="str">
            <v>REGISTRO DE GAVETA, TIPO BASE, ROSCÁVEL 1.1/2" (PARA TUBO SOLDÁVEL OU PPR DN 50MM/CPVC DN 42MM), INCLUSIVE ACABAMENTO (PADRÃO MÉDIO) E CANOPLA CROMADOS</v>
          </cell>
          <cell r="C1727" t="str">
            <v>UN</v>
          </cell>
          <cell r="D1727">
            <v>131</v>
          </cell>
        </row>
        <row r="1728">
          <cell r="A1728" t="str">
            <v>HID-REG-091</v>
          </cell>
          <cell r="B1728" t="str">
            <v>REGISTRO DE GAVETA, TIPO BASE, ROSCÁVEL 1.1/2" (PARA TUBO SOLDÁVEL OU PPR DN 50MM/CPVC DN 42MM), INCLUSIVE ACABAMENTO (PADRÃO POPULAR) E CANOPLA CROMADOS</v>
          </cell>
          <cell r="C1728" t="str">
            <v>UN</v>
          </cell>
          <cell r="D1728">
            <v>122.26</v>
          </cell>
        </row>
        <row r="1729">
          <cell r="A1729" t="str">
            <v>HID-REG-095</v>
          </cell>
          <cell r="B1729" t="str">
            <v>REGISTRO DE ESFERA, TIPO PVC SOLDÁVEL DN 20MM (1/2"), INCLUSIVE VOLANTE PARA ACIONAMENTO</v>
          </cell>
          <cell r="C1729" t="str">
            <v>UN</v>
          </cell>
          <cell r="D1729">
            <v>18.79</v>
          </cell>
        </row>
        <row r="1730">
          <cell r="A1730" t="str">
            <v>HID-REG-100</v>
          </cell>
          <cell r="B1730" t="str">
            <v>REGISTRO DE ESFERA, TIPO PVC SOLDÁVEL DN 25MM (3/4"), INCLUSIVE VOLANTE PARA ACIONAMENTO</v>
          </cell>
          <cell r="C1730" t="str">
            <v>UN</v>
          </cell>
          <cell r="D1730">
            <v>22.15</v>
          </cell>
        </row>
        <row r="1731">
          <cell r="A1731" t="str">
            <v>HID-REG-105</v>
          </cell>
          <cell r="B1731" t="str">
            <v>REGISTRO DE ESFERA, TIPO PVC SOLDÁVEL DN 32MM (1"), INCLUSIVE VOLANTE PARA ACIONAMENTO</v>
          </cell>
          <cell r="C1731" t="str">
            <v>UN</v>
          </cell>
          <cell r="D1731">
            <v>30.58</v>
          </cell>
        </row>
        <row r="1732">
          <cell r="A1732" t="str">
            <v>HID-REG-110</v>
          </cell>
          <cell r="B1732" t="str">
            <v>REGISTRO DE ESFERA, TIPO PVC SOLDÁVEL DN 40MM (1.1/4"), INCLUSIVE VOLANTE PARA ACIONAMENTO</v>
          </cell>
          <cell r="C1732" t="str">
            <v>UN</v>
          </cell>
          <cell r="D1732">
            <v>37.78</v>
          </cell>
        </row>
        <row r="1733">
          <cell r="A1733" t="str">
            <v>HID-REG-120</v>
          </cell>
          <cell r="B1733" t="str">
            <v>REGISTRO DE ESFERA, TIPO PVC SOLDÁVEL DN 50MM (1.1/2"), INCLUSIVE VOLANTE PARA ACIONAMENTO</v>
          </cell>
          <cell r="C1733" t="str">
            <v>UN</v>
          </cell>
          <cell r="D1733">
            <v>39.39</v>
          </cell>
        </row>
        <row r="1734">
          <cell r="A1734" t="str">
            <v>HID-REG-125</v>
          </cell>
          <cell r="B1734" t="str">
            <v>REGISTRO DE ESFERA, TIPO PVC SOLDÁVEL DN 60MM (2"), INCLUSIVE VOLANTE PARA ACIONAMENTO</v>
          </cell>
          <cell r="C1734" t="str">
            <v>UN</v>
          </cell>
          <cell r="D1734">
            <v>64.89</v>
          </cell>
        </row>
        <row r="1735">
          <cell r="A1735" t="str">
            <v>HID-SEC-005</v>
          </cell>
          <cell r="B1735" t="str">
            <v>CAIXA SECA DE PVC RÍGIDO , 100 X 100 X 40 MM</v>
          </cell>
          <cell r="C1735" t="str">
            <v>UN</v>
          </cell>
          <cell r="D1735">
            <v>42.54</v>
          </cell>
        </row>
        <row r="1736">
          <cell r="A1736" t="str">
            <v>HID-SIF-005</v>
          </cell>
          <cell r="B1736" t="str">
            <v>CAIXA SIFONADA EM PVC COM GRELHA QUADRADA150 X 150 X 50 MM</v>
          </cell>
          <cell r="C1736" t="str">
            <v>UN</v>
          </cell>
          <cell r="D1736">
            <v>60.8</v>
          </cell>
        </row>
        <row r="1737">
          <cell r="A1737" t="str">
            <v>HID-SIF-006</v>
          </cell>
          <cell r="B1737" t="str">
            <v>CAIXA SIFONADA EM PVC COM GRELHA REDONDA 150 X 150 X 50 MM</v>
          </cell>
          <cell r="C1737" t="str">
            <v>UN</v>
          </cell>
          <cell r="D1737">
            <v>60.8</v>
          </cell>
        </row>
        <row r="1738">
          <cell r="A1738" t="str">
            <v>HID-SIF-010</v>
          </cell>
          <cell r="B1738" t="str">
            <v>CAIXA SIFONADA EM PVC COM GRELHA QUADRADA/REDONDA 150 X 185 X 75 MM</v>
          </cell>
          <cell r="C1738" t="str">
            <v>UN</v>
          </cell>
          <cell r="D1738">
            <v>65.52</v>
          </cell>
        </row>
        <row r="1739">
          <cell r="A1739" t="str">
            <v>HID-SIF-011</v>
          </cell>
          <cell r="B1739" t="str">
            <v>CAIXA SIFONADA EM PVC COM GRELHA REDONDA 100 X 100 X 40 MM</v>
          </cell>
          <cell r="C1739" t="str">
            <v>UN</v>
          </cell>
          <cell r="D1739">
            <v>49.57</v>
          </cell>
        </row>
        <row r="1740">
          <cell r="A1740" t="str">
            <v>HID-SIF-015</v>
          </cell>
          <cell r="B1740" t="str">
            <v>CAIXA SIFONADA EM PVC COM GRELHA REDONDA 100 X 100 X 50 MM</v>
          </cell>
          <cell r="C1740" t="str">
            <v>UN</v>
          </cell>
          <cell r="D1740">
            <v>50.68</v>
          </cell>
        </row>
        <row r="1741">
          <cell r="A1741" t="str">
            <v>HID-SIF-020</v>
          </cell>
          <cell r="B1741" t="str">
            <v>CAIXA SIFONADA EM PVC COM TAMPA CEGA 250 X 172 X 50 MM</v>
          </cell>
          <cell r="C1741" t="str">
            <v>UN</v>
          </cell>
          <cell r="D1741">
            <v>71.84</v>
          </cell>
        </row>
        <row r="1742">
          <cell r="A1742" t="str">
            <v>HID-SIF-025</v>
          </cell>
          <cell r="B1742" t="str">
            <v>CAIXA SIFONADA EM PVC COM TAMPA CEGA 250 X 230 X 75 MM</v>
          </cell>
          <cell r="C1742" t="str">
            <v>UN</v>
          </cell>
          <cell r="D1742">
            <v>77.62</v>
          </cell>
        </row>
        <row r="1743">
          <cell r="A1743" t="str">
            <v>HID-SIF-030</v>
          </cell>
          <cell r="B1743" t="str">
            <v>CAIXA SIFONADA EM PVC COM TAMPA CEGA 150 X 150 X 50 MM</v>
          </cell>
          <cell r="C1743" t="str">
            <v>UN</v>
          </cell>
          <cell r="D1743">
            <v>61.87</v>
          </cell>
        </row>
        <row r="1744">
          <cell r="A1744" t="str">
            <v>HID-SIF-035</v>
          </cell>
          <cell r="B1744" t="str">
            <v>CAIXA SIFONADA EM PVC COM TAMPA CEGA 150 X 185 X 75 MM</v>
          </cell>
          <cell r="C1744" t="str">
            <v>UN</v>
          </cell>
          <cell r="D1744">
            <v>68.88</v>
          </cell>
        </row>
        <row r="1745">
          <cell r="A1745" t="str">
            <v>HID-TUB-005</v>
          </cell>
          <cell r="B1745" t="str">
            <v>FORNECIMENTO E ASSENTAMENTO DE TUBO PVC RÍGIDO SOLDÁVEL, ÁGUA FRIA, DN 20 MM (1/2"), INCLUSIVE CONEXÕES</v>
          </cell>
          <cell r="C1745" t="str">
            <v>M</v>
          </cell>
          <cell r="D1745">
            <v>18.100000000000001</v>
          </cell>
        </row>
        <row r="1746">
          <cell r="A1746" t="str">
            <v>HID-TUB-010</v>
          </cell>
          <cell r="B1746" t="str">
            <v>FORNECIMENTO E ASSENTAMENTO DE TUBO PVC RÍGIDO SOLDÁVEL, ÁGUA FRIA, DN 25 MM (3/4") , INCLUSIVE CONEXÕES</v>
          </cell>
          <cell r="C1746" t="str">
            <v>M</v>
          </cell>
          <cell r="D1746">
            <v>21.06</v>
          </cell>
        </row>
        <row r="1747">
          <cell r="A1747" t="str">
            <v>HID-TUB-015</v>
          </cell>
          <cell r="B1747" t="str">
            <v>FORNECIMENTO E ASSENTAMENTO DE TUBO PVC RÍGIDO SOLDÁVEL, ÁGUA FRIA, DN 32 MM (1") , INCLUSIVE CONEXÕES</v>
          </cell>
          <cell r="C1747" t="str">
            <v>M</v>
          </cell>
          <cell r="D1747">
            <v>30.5</v>
          </cell>
        </row>
        <row r="1748">
          <cell r="A1748" t="str">
            <v>HID-TUB-020</v>
          </cell>
          <cell r="B1748" t="str">
            <v>FORNECIMENTO E ASSENTAMENTO DE TUBO PVC RÍGIDO SOLDÁVEL, ÁGUA FRIA, DN 40 MM (1.1/4"), INCLUSIVE CONEXÕES</v>
          </cell>
          <cell r="C1748" t="str">
            <v>M</v>
          </cell>
          <cell r="D1748">
            <v>38.25</v>
          </cell>
        </row>
        <row r="1749">
          <cell r="A1749" t="str">
            <v>HID-TUB-025</v>
          </cell>
          <cell r="B1749" t="str">
            <v>FORNECIMENTO E ASSENTAMENTO DE TUBO PVC RÍGIDO SOLDÁVEL, ÁGUA FRIA, DN 50 MM (1.1/2"), INCLUSIVE CONEXÕES</v>
          </cell>
          <cell r="C1749" t="str">
            <v>M</v>
          </cell>
          <cell r="D1749">
            <v>40.700000000000003</v>
          </cell>
        </row>
        <row r="1750">
          <cell r="A1750" t="str">
            <v>HID-TUB-030</v>
          </cell>
          <cell r="B1750" t="str">
            <v>FORNECIMENTO E ASSENTAMENTO DE TUBO PVC RÍGIDO SOLDÁVEL, ÁGUA FRIA, DN 60 MM (2"), INCLUSIVE CONEXÕES</v>
          </cell>
          <cell r="C1750" t="str">
            <v>M</v>
          </cell>
          <cell r="D1750">
            <v>55.36</v>
          </cell>
        </row>
        <row r="1751">
          <cell r="A1751" t="str">
            <v>HID-TUB-035</v>
          </cell>
          <cell r="B1751" t="str">
            <v>FORNECIMENTO E ASSENTAMENTO DE TUBO PVC RÍGIDO SOLDÁVEL, ÁGUA FRIA, DN 75 MM (2.1/2"), INCLUSIVE CONEXÕES</v>
          </cell>
          <cell r="C1751" t="str">
            <v>M</v>
          </cell>
          <cell r="D1751">
            <v>85.63</v>
          </cell>
        </row>
        <row r="1752">
          <cell r="A1752" t="str">
            <v>HID-TUB-040</v>
          </cell>
          <cell r="B1752" t="str">
            <v>FORNECIMENTO E ASSENTAMENTO DE TUBO PVC RÍGIDO SOLDÁVEL, ÁGUA FRIA, DN 85 MM (3"), INCLUSIVE CONEXÕES</v>
          </cell>
          <cell r="C1752" t="str">
            <v>M</v>
          </cell>
          <cell r="D1752">
            <v>109.63</v>
          </cell>
        </row>
        <row r="1753">
          <cell r="A1753" t="str">
            <v>HID-TUB-041</v>
          </cell>
          <cell r="B1753" t="str">
            <v>FORNECIMENTO E ASSENTAMENTO DE TUBO PVC RÍGIDO SOLDÁVEL, ÁGUA FRIA, DN 110 MM (4"), INCLUSIVE CONEXÕES</v>
          </cell>
          <cell r="C1753" t="str">
            <v>M</v>
          </cell>
          <cell r="D1753">
            <v>146.44999999999999</v>
          </cell>
        </row>
        <row r="1754">
          <cell r="A1754" t="str">
            <v>HID-TUB-045</v>
          </cell>
          <cell r="B1754" t="str">
            <v>FORNECIMENTO E ASSENTAMENTO DE TUBO PVC RÍGIDO, ESGOTO, PBV - SÉRIE NORMAL, DN 50 MM (2"), INCLUSIVE CONEXÕES</v>
          </cell>
          <cell r="C1754" t="str">
            <v>M</v>
          </cell>
          <cell r="D1754">
            <v>27.11</v>
          </cell>
        </row>
        <row r="1755">
          <cell r="A1755" t="str">
            <v>HID-TUB-050</v>
          </cell>
          <cell r="B1755" t="str">
            <v>FORNECIMENTO E ASSENTAMENTO DE TUBO PVC RÍGIDO, ESGOTO, PBV - SÉRIE NORMAL, DN 75 MM (3"), INCLUSIVE CONEXÕES</v>
          </cell>
          <cell r="C1755" t="str">
            <v>M</v>
          </cell>
          <cell r="D1755">
            <v>36.86</v>
          </cell>
        </row>
        <row r="1756">
          <cell r="A1756" t="str">
            <v>HID-TUB-055</v>
          </cell>
          <cell r="B1756" t="str">
            <v>FORNECIMENTO E ASSENTAMENTO DE TUBO PVC RÍGIDO, ESGOTO, PBV - SÉRIE NORMAL, DN 100 MM (4"), INCLUSIVE CONEXÕES</v>
          </cell>
          <cell r="C1756" t="str">
            <v>M</v>
          </cell>
          <cell r="D1756">
            <v>40.369999999999997</v>
          </cell>
        </row>
        <row r="1757">
          <cell r="A1757" t="str">
            <v>HID-TUB-060</v>
          </cell>
          <cell r="B1757" t="str">
            <v>FORNECIMENTO E ASSENTAMENTO DE TUBO PVC RÍGIDO, ESGOTO, PBV - SÉRIE NORMAL, DN 150 MM (6"), INCLUSIVE CONEXÕES</v>
          </cell>
          <cell r="C1757" t="str">
            <v>M</v>
          </cell>
          <cell r="D1757">
            <v>67</v>
          </cell>
        </row>
        <row r="1758">
          <cell r="A1758" t="str">
            <v>HID-TUB-065</v>
          </cell>
          <cell r="B1758" t="str">
            <v>FORNECIMENTO E ASSENTAMENTO DE TUBO PVC RÍGIDO, ESGOTO, PBV - SÉRIE NORMAL, DN 200 MM (8"), INCLUSIVE CONEXÕES</v>
          </cell>
          <cell r="C1758" t="str">
            <v>M</v>
          </cell>
          <cell r="D1758">
            <v>149.87</v>
          </cell>
        </row>
        <row r="1759">
          <cell r="A1759" t="str">
            <v>HID-TUB-075</v>
          </cell>
          <cell r="B1759" t="str">
            <v>FORNECIMENTO E ASSENTAMENTO DE TUBO PVC RÍGIDO, ESGOTO, PB - SÉRIE NORMAL, DN 40MM (1.1/2"), INCLUSIVE CONEXÕES</v>
          </cell>
          <cell r="C1759" t="str">
            <v>M</v>
          </cell>
          <cell r="D1759">
            <v>19.75</v>
          </cell>
        </row>
        <row r="1760">
          <cell r="A1760" t="str">
            <v>HID-TUB-078</v>
          </cell>
          <cell r="B1760" t="str">
            <v>FORNECIMENTO E ASSENTAMENTO DE TUBO PVC RÍGIDO, ESGOTO, PB - SÉRIE REFORÇADO, DN 40MM (1.1/2"), INCLUSIVE CONEXÕES</v>
          </cell>
          <cell r="C1760" t="str">
            <v>M</v>
          </cell>
          <cell r="D1760">
            <v>27.15</v>
          </cell>
        </row>
        <row r="1761">
          <cell r="A1761" t="str">
            <v>HID-TUB-079</v>
          </cell>
          <cell r="B1761" t="str">
            <v>FORNECIMENTO E ASSENTAMENTO DE TUBO PVC RÍGIDO, ESGOTO, PBV - SÉRIE REFORÇADO, DN 50 MM (2"), INCLUSIVE CONEXÕES</v>
          </cell>
          <cell r="C1761" t="str">
            <v>M</v>
          </cell>
          <cell r="D1761">
            <v>33.840000000000003</v>
          </cell>
        </row>
        <row r="1762">
          <cell r="A1762" t="str">
            <v>HID-TUB-080</v>
          </cell>
          <cell r="B1762" t="str">
            <v>FORNECIMENTO E ASSENTAMENTO DE TUBO PVC RÍGIDO, ESGOTO, PBV - SÉRIE REFORÇADO, DN 75 MM (3"), INCLUSIVE CONEXÕES</v>
          </cell>
          <cell r="C1762" t="str">
            <v>M</v>
          </cell>
          <cell r="D1762">
            <v>42.52</v>
          </cell>
        </row>
        <row r="1763">
          <cell r="A1763" t="str">
            <v>HID-TUB-085</v>
          </cell>
          <cell r="B1763" t="str">
            <v>FORNECIMENTO E ASSENTAMENTO DE TUBO PVC RÍGIDO, ESGOTO, PBV - SÉRIE REFORÇADO, DN 100 MM (4"), INCLUSIVE CONEXÕES</v>
          </cell>
          <cell r="C1763" t="str">
            <v>M</v>
          </cell>
          <cell r="D1763">
            <v>65.5</v>
          </cell>
        </row>
        <row r="1764">
          <cell r="A1764" t="str">
            <v>HID-TUB-090</v>
          </cell>
          <cell r="B1764" t="str">
            <v>FORNECIMENTO E ASSENTAMENTO DE TUBO PVC RÍGIDO, ESGOTO, PBV - SÉRIE REFORÇADO, DN 150 MM (6"), INCLUSIVE CONEXÕES</v>
          </cell>
          <cell r="C1764" t="str">
            <v>M</v>
          </cell>
          <cell r="D1764">
            <v>81.319999999999993</v>
          </cell>
        </row>
        <row r="1765">
          <cell r="A1765" t="str">
            <v>HID-TUB-095</v>
          </cell>
          <cell r="B1765" t="str">
            <v>FORNECIMENTO E ASSENTAMENTO DE TUBO DE AÇO GALVANIZADO COM COSTURA , INCLUSIVE CONEXÕES E SUPORTES, D = 1/2"</v>
          </cell>
          <cell r="C1765" t="str">
            <v>M</v>
          </cell>
          <cell r="D1765">
            <v>53.6</v>
          </cell>
        </row>
        <row r="1766">
          <cell r="A1766" t="str">
            <v>HID-TUB-100</v>
          </cell>
          <cell r="B1766" t="str">
            <v>FORNECIMENTO E ASSENTAMENTO DE TUBO DE AÇO GALVANIZADO COM COSTURA , INCLUSIVE CONEXÕES E SUPORTES, D = 3/4"</v>
          </cell>
          <cell r="C1766" t="str">
            <v>M</v>
          </cell>
          <cell r="D1766">
            <v>67.58</v>
          </cell>
        </row>
        <row r="1767">
          <cell r="A1767" t="str">
            <v>HID-TUB-105</v>
          </cell>
          <cell r="B1767" t="str">
            <v>FORNECIMENTO E ASSENTAMENTO DE TUBO DE AÇO GALVANIZADO COM COSTURA , INCLUSIVE CONEXÕES E SUPORTES, D = 1"</v>
          </cell>
          <cell r="C1767" t="str">
            <v>M</v>
          </cell>
          <cell r="D1767">
            <v>82.7</v>
          </cell>
        </row>
        <row r="1768">
          <cell r="A1768" t="str">
            <v>HID-TUB-110</v>
          </cell>
          <cell r="B1768" t="str">
            <v>FORNECIMENTO E ASSENTAMENTO DE TUBO DE AÇO GALVANIZADO COM COSTURA , INCLUSIVE CONEXÕES E SUPORTES, D = 1 1/4"</v>
          </cell>
          <cell r="C1768" t="str">
            <v>M</v>
          </cell>
          <cell r="D1768">
            <v>101.11</v>
          </cell>
        </row>
        <row r="1769">
          <cell r="A1769" t="str">
            <v>HID-TUB-115</v>
          </cell>
          <cell r="B1769" t="str">
            <v>FORNECIMENTO E ASSENTAMENTO DE TUBO DE AÇO GALVANIZADO COM COSTURA , INCLUSIVE CONEXÕES E SUPORTES, D = 1 1/2"</v>
          </cell>
          <cell r="C1769" t="str">
            <v>M</v>
          </cell>
          <cell r="D1769">
            <v>106.31</v>
          </cell>
        </row>
        <row r="1770">
          <cell r="A1770" t="str">
            <v>HID-TUB-120</v>
          </cell>
          <cell r="B1770" t="str">
            <v>FORNECIMENTO E ASSENTAMENTO DE TUBO DE AÇO GALVANIZADO COM COSTURA , INCLUSIVE CONEXÕES E SUPORTES, D = 2"</v>
          </cell>
          <cell r="C1770" t="str">
            <v>M</v>
          </cell>
          <cell r="D1770">
            <v>126.44</v>
          </cell>
        </row>
        <row r="1771">
          <cell r="A1771" t="str">
            <v>HID-TUB-125</v>
          </cell>
          <cell r="B1771" t="str">
            <v>FORNECIMENTO E ASSENTAMENTO DE TUBO DE AÇO GALVANIZADO COM COSTURA , INCLUSIVE CONEXÕES E SUPORTES, D = 2 1/2"</v>
          </cell>
          <cell r="C1771" t="str">
            <v>M</v>
          </cell>
          <cell r="D1771">
            <v>174.22</v>
          </cell>
        </row>
        <row r="1772">
          <cell r="A1772" t="str">
            <v>HID-TUB-190</v>
          </cell>
          <cell r="B1772" t="str">
            <v>FORNECIMENTO E ASSENTAMENTO DE TUBO DE POLIPROPILENO (PPR), PRESSÃO DE 12 GF/CM², INCLUSIVE CONEXÕES E SUPORTES, D = 20 MM (NBR 15813)</v>
          </cell>
          <cell r="C1772" t="str">
            <v>M</v>
          </cell>
          <cell r="D1772">
            <v>19.62</v>
          </cell>
        </row>
        <row r="1773">
          <cell r="A1773" t="str">
            <v>HID-TUB-195</v>
          </cell>
          <cell r="B1773" t="str">
            <v>FORNECIMENTO E ASSENTAMENTO DE TUBO DE POLIPROPILENO (PPR), PRESSÃO DE 12 KGF/CM², INCLUSIVE CONEXÕES E SUPORTES, D = 25 MM (NBR 15813)</v>
          </cell>
          <cell r="C1773" t="str">
            <v>M</v>
          </cell>
          <cell r="D1773">
            <v>22.65</v>
          </cell>
        </row>
        <row r="1774">
          <cell r="A1774" t="str">
            <v>HID-TUB-200</v>
          </cell>
          <cell r="B1774" t="str">
            <v>FORNECIMENTO E ASSENTAMENTO DE TUBO DE POLIPROPILENO (PPR), PRESSÃO DE 12 KGF/CM², INCLUSIVE CONEXÕES E SUPORTES, D = 32 MM (NBR 15813)</v>
          </cell>
          <cell r="C1774" t="str">
            <v>M</v>
          </cell>
          <cell r="D1774">
            <v>23.31</v>
          </cell>
        </row>
        <row r="1775">
          <cell r="A1775" t="str">
            <v>HID-TUB-205</v>
          </cell>
          <cell r="B1775" t="str">
            <v>FORNECIMENTO E ASSENTAMENTO DE TUBO DE POLIPROPILENO (PPR), PRESSÃO DE 12 KGF/CM², INCLUSIVE CONEXÕES E SUPORTES, D = 40 MM (NBR 15813)</v>
          </cell>
          <cell r="C1775" t="str">
            <v>M</v>
          </cell>
          <cell r="D1775">
            <v>31.47</v>
          </cell>
        </row>
        <row r="1776">
          <cell r="A1776" t="str">
            <v>HID-TUB-210</v>
          </cell>
          <cell r="B1776" t="str">
            <v>FORNECIMENTO E ASSENTAMENTO DE TUBO DE POLIPROPILENO (PPR), PRESSÃO DE 12 KGF/CM², INCLUSIVE CONEXÕES E SUPORTES, D = 50 MM (NBR 15813)</v>
          </cell>
          <cell r="C1776" t="str">
            <v>M</v>
          </cell>
          <cell r="D1776">
            <v>47.92</v>
          </cell>
        </row>
        <row r="1777">
          <cell r="A1777" t="str">
            <v>HID-TUB-215</v>
          </cell>
          <cell r="B1777" t="str">
            <v>FORNECIMENTO E ASSENTAMENTO DE TUBO DE POLIPROPILENO (PPR), PRESSÃO DE 12 KGF/CM², INCLUSIVE CONEXÕES E SUPORTES, D = 63 MM (NBR 15813)</v>
          </cell>
          <cell r="C1777" t="str">
            <v>M</v>
          </cell>
          <cell r="D1777">
            <v>76.48</v>
          </cell>
        </row>
        <row r="1778">
          <cell r="A1778" t="str">
            <v>HID-TUB-220</v>
          </cell>
          <cell r="B1778" t="str">
            <v>FORNECIMENTO E ASSENTAMENTO DE TUBO DE POLIPROPILENO (PPR), PRESSÃO DE 12 KGF/CM², INCLUSIVE CONEXÕES E SUPORTES, D = 75 MM (NBR 15813)</v>
          </cell>
          <cell r="C1778" t="str">
            <v>M</v>
          </cell>
          <cell r="D1778">
            <v>108.47</v>
          </cell>
        </row>
        <row r="1779">
          <cell r="A1779" t="str">
            <v>HID-TUB-225</v>
          </cell>
          <cell r="B1779" t="str">
            <v>FORNECIMENTO E ASSENTAMENTO DE TUBO DE POLIPROPILENO (PPR), PRESSÃO DE 12 KGF/CM², INCLUSIVE CONEXÕES E SUPORTES, D = 90 MM (NBR 15813)</v>
          </cell>
          <cell r="C1779" t="str">
            <v>M</v>
          </cell>
          <cell r="D1779">
            <v>136.52000000000001</v>
          </cell>
        </row>
        <row r="1780">
          <cell r="A1780" t="str">
            <v>HID-TUB-230</v>
          </cell>
          <cell r="B1780" t="str">
            <v>FORNECIMENTO E ASSENTAMENTO DE TUBO DE POLIPROPILENO (PPR), PRESSÃO DE 12 KGF/CM², INCLUSIVE CONEXÕES E SUPORTES, D = 110 MM (NBR 15813)</v>
          </cell>
          <cell r="C1780" t="str">
            <v>M</v>
          </cell>
          <cell r="D1780">
            <v>204.8</v>
          </cell>
        </row>
        <row r="1781">
          <cell r="A1781" t="str">
            <v>HID-TUB-235</v>
          </cell>
          <cell r="B1781" t="str">
            <v>FORNECIMENTO E ASSENTAMENTO DE TUBO DE POLIPROPILENO (PPR), PRESSÃO DE 20 KGF/CM², INCLUSIVE CONEXÕES E SUPORTES, D = 25 MM (NBR 15813)</v>
          </cell>
          <cell r="C1781" t="str">
            <v>M</v>
          </cell>
          <cell r="D1781">
            <v>28.14</v>
          </cell>
        </row>
        <row r="1782">
          <cell r="A1782" t="str">
            <v>HID-TUB-240</v>
          </cell>
          <cell r="B1782" t="str">
            <v>FORNECIMENTO E ASSENTAMENTO DE TUBO DE POLIPROPILENO (PPR), PRESSÃO DE 20 KGF/CM², INCLUSIVE CONEXÕES E SUPORTES, D = 32 MM (NBR 15813)</v>
          </cell>
          <cell r="C1782" t="str">
            <v>M</v>
          </cell>
          <cell r="D1782">
            <v>39.61</v>
          </cell>
        </row>
        <row r="1783">
          <cell r="A1783" t="str">
            <v>HID-TUB-245</v>
          </cell>
          <cell r="B1783" t="str">
            <v>FORNECIMENTO E ASSENTAMENTO DE TUBO DE POLIPROPILENO (PPR), PRESSÃO DE 20 KGF/CM², INCLUSIVE CONEXÕES E SUPORTES, D = 40 MM (NBR 15813)</v>
          </cell>
          <cell r="C1783" t="str">
            <v>M</v>
          </cell>
          <cell r="D1783">
            <v>46.92</v>
          </cell>
        </row>
        <row r="1784">
          <cell r="A1784" t="str">
            <v>HID-TUB-250</v>
          </cell>
          <cell r="B1784" t="str">
            <v>FORNECIMENTO E ASSENTAMENTO DE TUBO DE POLIPROPILENO (PPR), PRESSÃO DE 20 KGF/CM², INCLUSIVE CONEXÕES E SUPORTES, D = 50 MM (NBR 15813)</v>
          </cell>
          <cell r="C1784" t="str">
            <v>M</v>
          </cell>
          <cell r="D1784">
            <v>58.4</v>
          </cell>
        </row>
        <row r="1785">
          <cell r="A1785" t="str">
            <v>HID-TUB-255</v>
          </cell>
          <cell r="B1785" t="str">
            <v>FORNECIMENTO E ASSENTAMENTO DE TUBO DE POLIPROPILENO (PPR), PRESSÃO DE 20 KGF/CM², INCLUSIVE CONEXÕES E SUPORTES, D = 63 MM (NBR 15813)</v>
          </cell>
          <cell r="C1785" t="str">
            <v>M</v>
          </cell>
          <cell r="D1785">
            <v>88.79</v>
          </cell>
        </row>
        <row r="1786">
          <cell r="A1786" t="str">
            <v>HID-TUB-260</v>
          </cell>
          <cell r="B1786" t="str">
            <v>FORNECIMENTO E ASSENTAMENTO DE TUBO DE POLIPROPILENO (PPR), PRESSÃO DE 20 KGF/CM², INCLUSIVE CONEXÕES E SUPORTES, D = 75 MM (NBR 15813)</v>
          </cell>
          <cell r="C1786" t="str">
            <v>M</v>
          </cell>
          <cell r="D1786">
            <v>141.36000000000001</v>
          </cell>
        </row>
        <row r="1787">
          <cell r="A1787" t="str">
            <v>HID-TUB-265</v>
          </cell>
          <cell r="B1787" t="str">
            <v>FORNECIMENTO E ASSENTAMENTO DE TUBO DE POLIPROPILENO (PPR), PRESSÃO DE 20 KGF/CM², INCLUSIVE CONEXÕES E SUPORTES, D = 90 MM (NBR 15813)</v>
          </cell>
          <cell r="C1787" t="str">
            <v>M</v>
          </cell>
          <cell r="D1787">
            <v>194.22</v>
          </cell>
        </row>
        <row r="1788">
          <cell r="A1788" t="str">
            <v>HID-TUB-270</v>
          </cell>
          <cell r="B1788" t="str">
            <v>FORNECIMENTO E ASSENTAMENTO DE TUBO DE POLIPROPILENO (PPR), PRESSÃO DE 20 KGF/CM², INCLUSIVE CONEXÕES E SUPORTES, D = 110 MM (NBR 15813)</v>
          </cell>
          <cell r="C1788" t="str">
            <v>M</v>
          </cell>
          <cell r="D1788">
            <v>276.73</v>
          </cell>
        </row>
        <row r="1789">
          <cell r="A1789" t="str">
            <v>HID-TUB-275</v>
          </cell>
          <cell r="B1789" t="str">
            <v>FORNECIMENTO E ASSENTAMENTO DE TUBO DE POLIPROPILENO (PPR), PRESSÃO DE 25 KGF/CM², INCLUSIVE CONEXÕES E SUPORTES, D = 25 MM (NBR 15813)</v>
          </cell>
          <cell r="C1789" t="str">
            <v>M</v>
          </cell>
          <cell r="D1789">
            <v>32.61</v>
          </cell>
        </row>
        <row r="1790">
          <cell r="A1790" t="str">
            <v>HID-TUB-280</v>
          </cell>
          <cell r="B1790" t="str">
            <v>FORNECIMENTO E ASSENTAMENTO DE TUBO DE POLIPROPILENO (PPR), PRESSÃO DE 25 KGF/CM², INCLUSIVE CONEXÕES E SUPORTES, D = 32 MM (NBR 15813)</v>
          </cell>
          <cell r="C1790" t="str">
            <v>M</v>
          </cell>
          <cell r="D1790">
            <v>39.93</v>
          </cell>
        </row>
        <row r="1791">
          <cell r="A1791" t="str">
            <v>HID-TUB-285</v>
          </cell>
          <cell r="B1791" t="str">
            <v>FORNECIMENTO E ASSENTAMENTO DE TUBO DE POLIPROPILENO (PPR), PRESSÃO DE 25 KGF/CM², INCLUSIVE CONEXÕES E SUPORTES, D = 40 MM (NBR 15813)</v>
          </cell>
          <cell r="C1791" t="str">
            <v>M</v>
          </cell>
          <cell r="D1791">
            <v>69.510000000000005</v>
          </cell>
        </row>
        <row r="1792">
          <cell r="A1792" t="str">
            <v>HID-TUB-290</v>
          </cell>
          <cell r="B1792" t="str">
            <v>FORNECIMENTO E ASSENTAMENTO DE TUBO DE POLIPROPILENO (PPR), PRESSÃO DE 25 KGF/CM², INCLUSIVE CONEXÕES E SUPORTES, D = 50 MM (NBR 15813)</v>
          </cell>
          <cell r="C1792" t="str">
            <v>M</v>
          </cell>
          <cell r="D1792">
            <v>103.82</v>
          </cell>
        </row>
        <row r="1793">
          <cell r="A1793" t="str">
            <v>HID-TUB-295</v>
          </cell>
          <cell r="B1793" t="str">
            <v>FORNECIMENTO E ASSENTAMENTO DE TUBO DE POLIPROPILENO (PPR), PRESSÃO DE 25 KGF/CM², INCLUSIVE CONEXÕES E SUPORTES, D = 63 MM (NBR 15813)</v>
          </cell>
          <cell r="C1793" t="str">
            <v>M</v>
          </cell>
          <cell r="D1793">
            <v>132.66999999999999</v>
          </cell>
        </row>
        <row r="1794">
          <cell r="A1794" t="str">
            <v>HID-TUB-300</v>
          </cell>
          <cell r="B1794" t="str">
            <v>FORNECIMENTO E ASSENTAMENTO DE TUBO DE POLIPROPILENO (PPR), PRESSÃO DE 25 KGF/CM², INCLUSIVE CONEXÕES E SUPORTES, D = 75 MM (NBR 15813)</v>
          </cell>
          <cell r="C1794" t="str">
            <v>M</v>
          </cell>
          <cell r="D1794">
            <v>186.78</v>
          </cell>
        </row>
        <row r="1795">
          <cell r="A1795" t="str">
            <v>HID-TUB-305</v>
          </cell>
          <cell r="B1795" t="str">
            <v>FORNECIMENTO E ASSENTAMENTO DE TUBO DE POLIPROPILENO (PPR), PRESSÃO DE 25 KGF/CM², INCLUSIVE CONEXÕES E SUPORTES, D = 90 MM (NBR 15813)</v>
          </cell>
          <cell r="C1795" t="str">
            <v>M</v>
          </cell>
          <cell r="D1795">
            <v>226.86</v>
          </cell>
        </row>
        <row r="1796">
          <cell r="A1796" t="str">
            <v>HID-TUB-310</v>
          </cell>
          <cell r="B1796" t="str">
            <v>FORNECIMENTO E ASSENTAMENTO DE TUBO DE POLIPROPILENO (PPR), PRESSÃO DE 25 KGF/CM², INCLUSIVE CONEXÕES E SUPORTES, D = 110 MM (NBR 15813)</v>
          </cell>
          <cell r="C1796" t="str">
            <v>M</v>
          </cell>
          <cell r="D1796">
            <v>298.52999999999997</v>
          </cell>
        </row>
        <row r="1797">
          <cell r="A1797" t="str">
            <v>HID-TUB-360</v>
          </cell>
          <cell r="B1797" t="str">
            <v xml:space="preserve">FORNECIMENTO E ASSENTAMENTO DE TUBO PVC RÍGIDO ROSCÁVEL, ÁGUA FRIA, DN 1/2" (20 MM), INCLUSIVE CONEXÕES </v>
          </cell>
          <cell r="C1797" t="str">
            <v>M</v>
          </cell>
          <cell r="D1797">
            <v>26.5</v>
          </cell>
        </row>
        <row r="1798">
          <cell r="A1798" t="str">
            <v>HID-TUB-365</v>
          </cell>
          <cell r="B1798" t="str">
            <v>FORNECIMENTO E ASSENTAMENTO DE TUBO PVC RÍGIDO ROSCÁVEL, ÁGUA FRIA, DN 3/4" (25 MM), INCLUSIVE CONEXÕES</v>
          </cell>
          <cell r="C1798" t="str">
            <v>M</v>
          </cell>
          <cell r="D1798">
            <v>31.42</v>
          </cell>
        </row>
        <row r="1799">
          <cell r="A1799" t="str">
            <v>HID-TUB-370</v>
          </cell>
          <cell r="B1799" t="str">
            <v>FORNECIMENTO E ASSENTAMENTO DE TUBO PVC RÍGIDO ROSCÁVEL, ÁGUA FRIA, DN 1" (32 MM), INCLUSIVE CONEXÕES</v>
          </cell>
          <cell r="C1799" t="str">
            <v>M</v>
          </cell>
          <cell r="D1799">
            <v>46.67</v>
          </cell>
        </row>
        <row r="1800">
          <cell r="A1800" t="str">
            <v>HID-TUB-375</v>
          </cell>
          <cell r="B1800" t="str">
            <v>FORNECIMENTO E ASSENTAMENTO DE TUBO PVC RÍGIDO ROSCÁVEL, ÁGUA FRIA, DN 1.1/4" (40 MM), INCLUSIVE CONEXÕES</v>
          </cell>
          <cell r="C1800" t="str">
            <v>M</v>
          </cell>
          <cell r="D1800">
            <v>54.64</v>
          </cell>
        </row>
        <row r="1801">
          <cell r="A1801" t="str">
            <v>HID-TUB-380</v>
          </cell>
          <cell r="B1801" t="str">
            <v>FORNECIMENTO E ASSENTAMENTO DE TUBO PVC RÍGIDO ROSCÁVEL, ÁGUA FRIA, DN 1.1/2" (50 MM), INCLUSIVE CONEXÕES</v>
          </cell>
          <cell r="C1801" t="str">
            <v>M</v>
          </cell>
          <cell r="D1801">
            <v>65.7</v>
          </cell>
        </row>
        <row r="1802">
          <cell r="A1802" t="str">
            <v>HID-TUB-385</v>
          </cell>
          <cell r="B1802" t="str">
            <v>FORNECIMENTO E ASSENTAMENTO DE TUBO PVC RÍGIDO ROSCÁVEL, ÁGUA FRIA, DN 2" (60 MM), INCLUSIVE CONEXÕES</v>
          </cell>
          <cell r="C1802" t="str">
            <v>M</v>
          </cell>
          <cell r="D1802">
            <v>87.01</v>
          </cell>
        </row>
        <row r="1803">
          <cell r="A1803" t="str">
            <v>HID-TUB-390</v>
          </cell>
          <cell r="B1803" t="str">
            <v>FORNECIMENTO E ASSENTAMENTO DE TUBO PVC RÍGIDO ROSCÁVEL, ÁGUA FRIA, DN 2.1/2" (75 MM), INCLUSIVE CONEXÕES</v>
          </cell>
          <cell r="C1803" t="str">
            <v>M</v>
          </cell>
          <cell r="D1803">
            <v>123.42</v>
          </cell>
        </row>
        <row r="1804">
          <cell r="A1804" t="str">
            <v>HID-TUB-395</v>
          </cell>
          <cell r="B1804" t="str">
            <v>FORNECIMENTO E ASSENTAMENTO DE TUBO PVC RÍGIDO ROSCÁVEL, ÁGUA FRIA, DN 3" (85 MM), INCLUSIVE CONEXÕES</v>
          </cell>
          <cell r="C1804" t="str">
            <v>M</v>
          </cell>
          <cell r="D1804">
            <v>159.96</v>
          </cell>
        </row>
        <row r="1805">
          <cell r="A1805" t="str">
            <v>HID-TUB-400</v>
          </cell>
          <cell r="B1805" t="str">
            <v>FORNECIMENTO E ASSENTAMENTO DE TUBO PVC RÍGIDO ROSCÁVEL, ÁGUA FRIA, DN 4" (110 MM), INCLUSIVE CONEXÕES</v>
          </cell>
          <cell r="C1805" t="str">
            <v>M</v>
          </cell>
          <cell r="D1805">
            <v>187.6</v>
          </cell>
        </row>
        <row r="1806">
          <cell r="A1806" t="str">
            <v>HID-TUB-405</v>
          </cell>
          <cell r="B1806" t="str">
            <v>FORNECIMENTO E ASSENTAMENTO DE TUBO DE COBRE CLASSE "A" SEM COSTURA SOLDÁVEL, INCLUSIVE CONEXÕES E SUPORTES, D = 1/2"</v>
          </cell>
          <cell r="C1806" t="str">
            <v>M</v>
          </cell>
          <cell r="D1806">
            <v>95.53</v>
          </cell>
        </row>
        <row r="1807">
          <cell r="A1807" t="str">
            <v>HID-TUB-410</v>
          </cell>
          <cell r="B1807" t="str">
            <v>FORNECIMENTO E ASSENTAMENTO DE TUBO DE COBRE CLASSE "A" SEM COSTURA SOLDÁVEL, INCLUSIVE CONEXÕES E SUPORTES, D = 22 MM (3/4")</v>
          </cell>
          <cell r="C1807" t="str">
            <v>M</v>
          </cell>
          <cell r="D1807">
            <v>137.91</v>
          </cell>
        </row>
        <row r="1808">
          <cell r="A1808" t="str">
            <v>HID-TUB-415</v>
          </cell>
          <cell r="B1808" t="str">
            <v>FORNECIMENTO E ASSENTAMENTO DE TUBO DE COBRE CLASSE "A" SEM COSTURA SOLDÁVEL, INCLUSIVE CONEXÕES E SUPORTES, D = 28 MM (1")</v>
          </cell>
          <cell r="C1808" t="str">
            <v>M</v>
          </cell>
          <cell r="D1808">
            <v>165.99</v>
          </cell>
        </row>
        <row r="1809">
          <cell r="A1809" t="str">
            <v>HID-TUB-420</v>
          </cell>
          <cell r="B1809" t="str">
            <v>FORNECIMENTO E ASSENTAMENTO DE TUBO DE COBRE CLASSE "A" SEM COSTURA SOLDÁVEL, INCLUSIVE CONEXÕES E SUPORTES, D = 35 MM (1 1/4")</v>
          </cell>
          <cell r="C1809" t="str">
            <v>M</v>
          </cell>
          <cell r="D1809">
            <v>261.36</v>
          </cell>
        </row>
        <row r="1810">
          <cell r="A1810" t="str">
            <v>HID-TUB-425</v>
          </cell>
          <cell r="B1810" t="str">
            <v>FORNECIMENTO E ASSENTAMENTO DE TUBO DE COBRE CLASSE "A" SEM COSTURA SOLDÁVEL, INCLUSIVE CONEXÕES E SUPORTES, D = 42 MM (1 1/2")</v>
          </cell>
          <cell r="C1810" t="str">
            <v>M</v>
          </cell>
          <cell r="D1810">
            <v>296.87</v>
          </cell>
        </row>
        <row r="1811">
          <cell r="A1811" t="str">
            <v>HID-TUB-430</v>
          </cell>
          <cell r="B1811" t="str">
            <v>FORNECIMENTO E ASSENTAMENTO DE TUBO DE COBRE CLASSE "A" SEM COSTURA SOLDÁVEL, INCLUSIVE CONEXÕES E SUPORTES, D = 54 MM (2")</v>
          </cell>
          <cell r="C1811" t="str">
            <v>M</v>
          </cell>
          <cell r="D1811">
            <v>399.64</v>
          </cell>
        </row>
        <row r="1812">
          <cell r="A1812" t="str">
            <v>HID-TUB-435</v>
          </cell>
          <cell r="B1812" t="str">
            <v>FORNECIMENTO E ASSENTAMENTO DE TUBO DE COBRE CLASSE "A" SEM COSTURA SOLDÁVEL, INCLUSIVE CONEXÕES E SUPORTES, D = 66 MM (2 1/2")</v>
          </cell>
          <cell r="C1812" t="str">
            <v>M</v>
          </cell>
          <cell r="D1812">
            <v>491.31</v>
          </cell>
        </row>
        <row r="1813">
          <cell r="A1813" t="str">
            <v>HID-TUB-440</v>
          </cell>
          <cell r="B1813" t="str">
            <v>FORNECIMENTO E ASSENTAMENTO DE TUBO DE COBRE CLASSE "A" SEM COSTURA SOLDÁVEL, INCLUSIVE CONEXÕES E SUPORTES, D = 79 MM (3")</v>
          </cell>
          <cell r="C1813" t="str">
            <v>M</v>
          </cell>
          <cell r="D1813">
            <v>525.09</v>
          </cell>
        </row>
        <row r="1814">
          <cell r="A1814" t="str">
            <v>HID-TUB-445</v>
          </cell>
          <cell r="B1814" t="str">
            <v>FORNECIMENTO E ASSENTAMENTO DE TUBO DE COBRE CLASSE "A" SEM COSTURA SOLDÁVEL, INCLUSIVE CONEXÕES E SUPORTES, D = 104 MM (4")</v>
          </cell>
          <cell r="C1814" t="str">
            <v>M</v>
          </cell>
          <cell r="D1814">
            <v>673.59</v>
          </cell>
        </row>
        <row r="1815">
          <cell r="A1815" t="str">
            <v>HID-TUB-450</v>
          </cell>
          <cell r="B1815" t="str">
            <v>FORNECIMENTO E ASSENTAMENTO DE TUBO DE COBRE CLASSE "E" SEM COSTURA SOLDÁVEL, INCLUSIVE CONEXÕES E SUPORTES, D = 15 MM (1/2")</v>
          </cell>
          <cell r="C1815" t="str">
            <v>M</v>
          </cell>
          <cell r="D1815">
            <v>70.27</v>
          </cell>
        </row>
        <row r="1816">
          <cell r="A1816" t="str">
            <v>HID-TUB-455</v>
          </cell>
          <cell r="B1816" t="str">
            <v>FORNECIMENTO E ASSENTAMENTO DE TUBO DE COBRE CLASSE "E" SEM COSTURA SOLDÁVEL, INCLUSIVE CONEXÕES E SUPORTES, D = 22 MM (3/4")</v>
          </cell>
          <cell r="C1816" t="str">
            <v>M</v>
          </cell>
          <cell r="D1816">
            <v>102.34</v>
          </cell>
        </row>
        <row r="1817">
          <cell r="A1817" t="str">
            <v>HID-TUB-460</v>
          </cell>
          <cell r="B1817" t="str">
            <v>FORNECIMENTO E ASSENTAMENTO DE TUBO DE COBRE CLASSE "E" SEM COSTURA SOLDÁVEL, INCLUSIVE CONEXÕES E SUPORTES, D = 28 MM (1")</v>
          </cell>
          <cell r="C1817" t="str">
            <v>M</v>
          </cell>
          <cell r="D1817">
            <v>123.49</v>
          </cell>
        </row>
        <row r="1818">
          <cell r="A1818" t="str">
            <v>HID-TUB-465</v>
          </cell>
          <cell r="B1818" t="str">
            <v>FORNECIMENTO E ASSENTAMENTO DE TUBO DE COBRE CLASSE "E" SEM COSTURA SOLDÁVEL, INCLUSIVE CONEXÕES E SUPORTES, D = 35 MM (1 1/4")</v>
          </cell>
          <cell r="C1818" t="str">
            <v>M</v>
          </cell>
          <cell r="D1818">
            <v>183.53</v>
          </cell>
        </row>
        <row r="1819">
          <cell r="A1819" t="str">
            <v>HID-TUB-470</v>
          </cell>
          <cell r="B1819" t="str">
            <v>FORNECIMENTO E ASSENTAMENTO DE TUBO DE COBRE CLASSE "E" SEM COSTURA SOLDÁVEL, INCLUSIVE CONEXÕES E SUPORTES, D = 42 MM (1 1/2")</v>
          </cell>
          <cell r="C1819" t="str">
            <v>M</v>
          </cell>
          <cell r="D1819">
            <v>221.51</v>
          </cell>
        </row>
        <row r="1820">
          <cell r="A1820" t="str">
            <v>HID-TUB-475</v>
          </cell>
          <cell r="B1820" t="str">
            <v>FORNECIMENTO E ASSENTAMENTO DE TUBO DE COBRE CLASSE "E" SEM COSTURA SOLDÁVEL, INCLUSIVE CONEXÕES E SUPORTES, D = 54 MM (2")</v>
          </cell>
          <cell r="C1820" t="str">
            <v>M</v>
          </cell>
          <cell r="D1820">
            <v>309.35000000000002</v>
          </cell>
        </row>
        <row r="1821">
          <cell r="A1821" t="str">
            <v>HID-TUB-480</v>
          </cell>
          <cell r="B1821" t="str">
            <v>FORNECIMENTO E ASSENTAMENTO DE TUBO DE COBRE CLASSE "E" SEM COSTURA SOLDÁVEL, INCLUSIVE CONEXÕES E SUPORTES, D = 66 MM (2 1/2")</v>
          </cell>
          <cell r="C1821" t="str">
            <v>M</v>
          </cell>
          <cell r="D1821">
            <v>423.25</v>
          </cell>
        </row>
        <row r="1822">
          <cell r="A1822" t="str">
            <v>HID-TUB-485</v>
          </cell>
          <cell r="B1822" t="str">
            <v>FORNECIMENTO E ASSENTAMENTO DE TUBO DE COBRE CLASSE "E" SEM COSTURA SOLDÁVEL, INCLUSIVE CONEXÕES E SUPORTES, D = 79 MM (3")</v>
          </cell>
          <cell r="C1822" t="str">
            <v>M</v>
          </cell>
          <cell r="D1822">
            <v>525.09</v>
          </cell>
        </row>
        <row r="1823">
          <cell r="A1823" t="str">
            <v>HID-TUB-490</v>
          </cell>
          <cell r="B1823" t="str">
            <v>FORNECIMENTO E ASSENTAMENTO DE TUBO DE COBRE CLASSE "E" SEM COSTURA SOLDÁVEL, INCLUSIVE CONEXÕES E SUPORTES, D = 104 MM (4")</v>
          </cell>
          <cell r="C1823" t="str">
            <v>M</v>
          </cell>
          <cell r="D1823">
            <v>673.59</v>
          </cell>
        </row>
        <row r="1824">
          <cell r="A1824" t="str">
            <v>HID-TUB-500</v>
          </cell>
          <cell r="B1824" t="str">
            <v>FORNECIMENTO E ASSENTAMENTO DE TUBO PVC RÍGIDO, COLETOR DE ESGOTO LISO (JEI), DN 100 MM (4"), INCLUSIVE CONEXÕES</v>
          </cell>
          <cell r="C1824" t="str">
            <v>M</v>
          </cell>
          <cell r="D1824">
            <v>51.24</v>
          </cell>
        </row>
        <row r="1825">
          <cell r="A1825" t="str">
            <v>HID-TUB-505</v>
          </cell>
          <cell r="B1825" t="str">
            <v>FORNECIMENTO E ASSENTAMENTO DE TUBO PVC RÍGIDO, COLETOR DE ESGOTO LISO (JEI), DN 150 MM (6"), INCLUSIVE CONEXÕES</v>
          </cell>
          <cell r="C1825" t="str">
            <v>M</v>
          </cell>
          <cell r="D1825">
            <v>98.79</v>
          </cell>
        </row>
        <row r="1826">
          <cell r="A1826" t="str">
            <v>HID-TUB-510</v>
          </cell>
          <cell r="B1826" t="str">
            <v>FORNECIMENTO E ASSENTAMENTO DE TUBO PVC RÍGIDO, COLETOR DE ESGOTO LISO (JEI), DN 200 MM (8"), INCLUSIVE CONEXÕES</v>
          </cell>
          <cell r="C1826" t="str">
            <v>M</v>
          </cell>
          <cell r="D1826">
            <v>150.13999999999999</v>
          </cell>
        </row>
        <row r="1827">
          <cell r="A1827" t="str">
            <v>HID-TUB-515</v>
          </cell>
          <cell r="B1827" t="str">
            <v>FORNECIMENTO E ASSENTAMENTO DE TUBO PVC RÍGIDO, COLETOR DE ESGOTO LISO (JEI), DN 250 MM (10"), INCLUSIVE CONEXÕES</v>
          </cell>
          <cell r="C1827" t="str">
            <v>M</v>
          </cell>
          <cell r="D1827">
            <v>264.51</v>
          </cell>
        </row>
        <row r="1828">
          <cell r="A1828" t="str">
            <v>HID-TUB-520</v>
          </cell>
          <cell r="B1828" t="str">
            <v>FORNECIMENTO E ASSENTAMENTO DE TUBO PVC RÍGIDO, COLETOR DE ESGOTO LISO (JEI), DN 300 MM (12"), INCLUSIVE CONEXÕES</v>
          </cell>
          <cell r="C1828" t="str">
            <v>M</v>
          </cell>
          <cell r="D1828">
            <v>416.61</v>
          </cell>
        </row>
        <row r="1829">
          <cell r="A1829" t="str">
            <v>HID-TUB-525</v>
          </cell>
          <cell r="B1829" t="str">
            <v>FORNECIMENTO E ASSENTAMENTO DE TUBO PVC RÍGIDO, COLETOR DE ESGOTO LISO (JEI), DN 350 MM (14"), INCLUSIVE CONEXÕES</v>
          </cell>
          <cell r="C1829" t="str">
            <v>M</v>
          </cell>
          <cell r="D1829">
            <v>504.54</v>
          </cell>
        </row>
        <row r="1830">
          <cell r="A1830" t="str">
            <v>HID-TUB-530</v>
          </cell>
          <cell r="B1830" t="str">
            <v>FORNECIMENTO E ASSENTAMENTO DE TUBO PVC RÍGIDO, COLETOR DE ESGOTO LISO (JEI), DN 400 MM (16"), INCLUSIVE CONEXÕES</v>
          </cell>
          <cell r="C1830" t="str">
            <v>M</v>
          </cell>
          <cell r="D1830">
            <v>688.36</v>
          </cell>
        </row>
        <row r="1831">
          <cell r="A1831" t="str">
            <v>HID-TUB-540</v>
          </cell>
          <cell r="B1831" t="str">
            <v>FORNECIMENTO E ASSENTAMENTO DE TUBO CPVC SOLDÁVEL, ÁGUA QUENTE, DN 15 MM (1/2"), INCLUSIVE CONEXÕES</v>
          </cell>
          <cell r="C1831" t="str">
            <v>M</v>
          </cell>
          <cell r="D1831">
            <v>21.22</v>
          </cell>
        </row>
        <row r="1832">
          <cell r="A1832" t="str">
            <v>HID-TUB-545</v>
          </cell>
          <cell r="B1832" t="str">
            <v>FORNECIMENTO E ASSENTAMENTO DE TUBO CPVC SOLDÁVEL, ÁGUA QUENTE, DN 22 MM (3/4"), INCLUSIVE CONEXÕES</v>
          </cell>
          <cell r="C1832" t="str">
            <v>M</v>
          </cell>
          <cell r="D1832">
            <v>33.43</v>
          </cell>
        </row>
        <row r="1833">
          <cell r="A1833" t="str">
            <v>HID-TUB-550</v>
          </cell>
          <cell r="B1833" t="str">
            <v>FORNECIMENTO E ASSENTAMENTO DE TUBO CPVC SOLDÁVEL, ÁGUA QUENTE, DN 28 MM (1"), INCLUSIVE CONEXÕES</v>
          </cell>
          <cell r="C1833" t="str">
            <v>M</v>
          </cell>
          <cell r="D1833">
            <v>50.67</v>
          </cell>
        </row>
        <row r="1834">
          <cell r="A1834" t="str">
            <v>HID-TUB-555</v>
          </cell>
          <cell r="B1834" t="str">
            <v>FORNECIMENTO E ASSENTAMENTO DE TUBO CPVC SOLDÁVEL, ÁGUA QUENTE, DN 35 MM (1.1/4"), INCLUSIVE CONEXÕES</v>
          </cell>
          <cell r="C1834" t="str">
            <v>M</v>
          </cell>
          <cell r="D1834">
            <v>64.680000000000007</v>
          </cell>
        </row>
        <row r="1835">
          <cell r="A1835" t="str">
            <v>HID-TUB-560</v>
          </cell>
          <cell r="B1835" t="str">
            <v>FORNECIMENTO E ASSENTAMENTO DE TUBO CPVC SOLDÁVEL, ÁGUA QUENTE, DN 42 MM (1.1/2"), INCLUSIVE CONEXÕES</v>
          </cell>
          <cell r="C1835" t="str">
            <v>M</v>
          </cell>
          <cell r="D1835">
            <v>78.38</v>
          </cell>
        </row>
        <row r="1836">
          <cell r="A1836" t="str">
            <v>HID-TUB-565</v>
          </cell>
          <cell r="B1836" t="str">
            <v>FORNECIMENTO E ASSENTAMENTO DE TUBO CPVC SOLDÁVEL, ÁGUA QUENTE, DN 54 MM (2"), INCLUSIVE CONEXÕES</v>
          </cell>
          <cell r="C1836" t="str">
            <v>M</v>
          </cell>
          <cell r="D1836">
            <v>115.95</v>
          </cell>
        </row>
        <row r="1837">
          <cell r="A1837" t="str">
            <v>HID-TUB-570</v>
          </cell>
          <cell r="B1837" t="str">
            <v>FORNECIMENTO E ASSENTAMENTO DE TUBO CPVC SOLDÁVEL, ÁGUA QUENTE, DN 73 MM (2.1/2"), INCLUSIVE CONEXÕES</v>
          </cell>
          <cell r="C1837" t="str">
            <v>M</v>
          </cell>
          <cell r="D1837">
            <v>193.14</v>
          </cell>
        </row>
        <row r="1838">
          <cell r="A1838" t="str">
            <v>HID-TUB-575</v>
          </cell>
          <cell r="B1838" t="str">
            <v>FORNECIMENTO E ASSENTAMENTO DE TUBO CPVC SOLDÁVEL, ÁGUA QUENTE, DN 89 MM (3"), INCLUSIVE CONEXÕES</v>
          </cell>
          <cell r="C1838" t="str">
            <v>M</v>
          </cell>
          <cell r="D1838">
            <v>266.41000000000003</v>
          </cell>
        </row>
        <row r="1839">
          <cell r="A1839" t="str">
            <v>HID-TUB-580</v>
          </cell>
          <cell r="B1839" t="str">
            <v>FORNECIMENTO E ASSENTAMENTO DE TUBO CPVC SOLDÁVEL, ÁGUA QUENTE, DN 114 MM (4"), INCLUSIVE CONEXÕES</v>
          </cell>
          <cell r="C1839" t="str">
            <v>M</v>
          </cell>
          <cell r="D1839">
            <v>451.64</v>
          </cell>
        </row>
        <row r="1840">
          <cell r="A1840" t="str">
            <v>HID-TUB-585</v>
          </cell>
          <cell r="B1840" t="str">
            <v>FORNECIMENTO E ASSENTAMENTO DE TUBO DE TUBOS DE POLIETILENO RETICULADO FLEXÍVEL (PEX), INCLUSIVE CONEXÕES METÁLICAS E SUPORTES, D = 16 MM (NBR 15939)</v>
          </cell>
          <cell r="C1840" t="str">
            <v>M</v>
          </cell>
          <cell r="D1840">
            <v>17.87</v>
          </cell>
        </row>
        <row r="1841">
          <cell r="A1841" t="str">
            <v>HID-TUB-590</v>
          </cell>
          <cell r="B1841" t="str">
            <v>FORNECIMENTO E ASSENTAMENTO DE TUBO DE TUBOS DE POLIETILENO RETICULADO FLEXÍVEL (PEX), INCLUSIVE CONEXÕES METÁLICAS E SUPORTES, D = 20 MM (NBR 15939)</v>
          </cell>
          <cell r="C1841" t="str">
            <v>M</v>
          </cell>
          <cell r="D1841">
            <v>22.9</v>
          </cell>
        </row>
        <row r="1842">
          <cell r="A1842" t="str">
            <v>HID-TUB-595</v>
          </cell>
          <cell r="B1842" t="str">
            <v>FORNECIMENTO E ASSENTAMENTO DE TUBO DE TUBOS DE POLIETILENO RETICULADO FLEXÍVEL (PEX), INCLUSIVE CONEXÕES METÁLICAS E SUPORTES, D = 25 MM (NBR 15939)</v>
          </cell>
          <cell r="C1842" t="str">
            <v>M</v>
          </cell>
          <cell r="D1842">
            <v>18.22</v>
          </cell>
        </row>
        <row r="1843">
          <cell r="A1843" t="str">
            <v>HID-TUB-600</v>
          </cell>
          <cell r="B1843" t="str">
            <v>FORNECIMENTO E ASSENTAMENTO DE TUBO DE TUBOS DE POLIETILENO RETICULADO FLEXÍVEL (PEX), INCLUSIVE CONEXÕES METÁLICAS E SUPORTES, D = 32 MM (NBR 15939)</v>
          </cell>
          <cell r="C1843" t="str">
            <v>M</v>
          </cell>
          <cell r="D1843">
            <v>25.04</v>
          </cell>
        </row>
        <row r="1844">
          <cell r="A1844" t="str">
            <v>IIO-ARE-070</v>
          </cell>
          <cell r="B1844" t="str">
            <v>ÁREA COBERTA EM TELHA FIBROCIMENTO PARA BANCAS - PADRÃO DER-MG</v>
          </cell>
          <cell r="C1844" t="str">
            <v>M2</v>
          </cell>
          <cell r="D1844">
            <v>109.54</v>
          </cell>
        </row>
        <row r="1845">
          <cell r="A1845" t="str">
            <v>IIO-BAR-005</v>
          </cell>
          <cell r="B1845" t="str">
            <v>BARRACÃO DE OBRA PARA VESTIÁRIO TIPO-I, ÁREA INTERNA 25,41M2, EM CHAPA DE COMPENSADO RESINADO, INCLUSIVE MOBILIÁRIO (OBRA DE PEQUENO PORTE, EFETIVO ATÉ 30 HOMENS), PADRÃO DER-MG</v>
          </cell>
          <cell r="C1845" t="str">
            <v>UN</v>
          </cell>
          <cell r="D1845">
            <v>11750.68</v>
          </cell>
        </row>
        <row r="1846">
          <cell r="A1846" t="str">
            <v>IIO-BAR-010</v>
          </cell>
          <cell r="B1846" t="str">
            <v>BARRACÃO DE OBRA PARA VESTIÁRIO TIPO-II, ÁREA INTERNA 67,76M2, EM CHAPA DE COMPENSADO RESINADO, INCLUSIVE MOBILIÁRIO (OBRA DE MÉDIO PORTE, EFETIVO DE 30 A 60 HOMENS), PADRÃO DER-MG</v>
          </cell>
          <cell r="C1846" t="str">
            <v>UN</v>
          </cell>
          <cell r="D1846">
            <v>22520.28</v>
          </cell>
        </row>
        <row r="1847">
          <cell r="A1847" t="str">
            <v>IIO-BAR-015</v>
          </cell>
          <cell r="B1847" t="str">
            <v>BARRACÃO DE OBRA PARA DEPÓSITO E FERRAMENTARIA TIPO-I, ÁREA INTERNA 14,52M2, EM CHAPA DE COMPENSADO RESINADO, INCLUSIVE MOBILIÁRIO (OBRA DE PEQUENO PORTE, EFETIVO ATÉ 30 HOMENS), PADRÃO DER-MG</v>
          </cell>
          <cell r="C1847" t="str">
            <v>UN</v>
          </cell>
          <cell r="D1847">
            <v>6774.29</v>
          </cell>
        </row>
        <row r="1848">
          <cell r="A1848" t="str">
            <v>IIO-BAR-020</v>
          </cell>
          <cell r="B1848" t="str">
            <v>BARRACÃO DE OBRA PARA DEPÓSITO E FERRAMENTARIA TIPO-II, ÁREA INTERNA 25,41M2, EM CHAPA DE COMPENSADO RESINADO, INCLUSIVE MOBILIÁRIO (OBRA DE MÉDIO PORTE, EFETIVO DE 30 A 60 HOMENS), PADRÃO DER-MG</v>
          </cell>
          <cell r="C1848" t="str">
            <v>UN</v>
          </cell>
          <cell r="D1848">
            <v>11157.74</v>
          </cell>
        </row>
        <row r="1849">
          <cell r="A1849" t="str">
            <v>IIO-BAR-025</v>
          </cell>
          <cell r="B1849" t="str">
            <v>BARRACÃO DE OBRA PARA INSTALAÇÃO SANITÁRIA TIPO-I, ÁREA INTERNA 14,52M2, EM CHAPA DE COMPENSADO RESINADO (OBRA DE PEQUENO PORTE, EFETIVO ATÉ 30 HOMENS), PADRÃO DER-MG</v>
          </cell>
          <cell r="C1849" t="str">
            <v>UN</v>
          </cell>
          <cell r="D1849">
            <v>7603.43</v>
          </cell>
        </row>
        <row r="1850">
          <cell r="A1850" t="str">
            <v>IIO-BAR-030</v>
          </cell>
          <cell r="B1850" t="str">
            <v>BARRACÃO DE OBRA PARA INSTALAÇÃO SANITÁRIA TIPO-II, ÁREA INTERNA 18,15M2, EM CHAPA DE COMPENSADO RESINADO (OBRA DE MÉDIO PORTE, EFETIVO DE 30 A 60 HOMENS), PADRÃO DER-MG</v>
          </cell>
          <cell r="C1850" t="str">
            <v>UN</v>
          </cell>
          <cell r="D1850">
            <v>9745.66</v>
          </cell>
        </row>
        <row r="1851">
          <cell r="A1851" t="str">
            <v>IIO-BAR-035</v>
          </cell>
          <cell r="B1851" t="str">
            <v>BARRACÃO DE OBRA PARA INSTALAÇÃO SANITÁRIA TIPO-III, ÁREA INTERNA 25,41M2, EM CHAPA DE COMPENSADO RESINADO (OBRA DE GRANDE PORTE, EFETIVO ACIMA DE 60 HOMENS), PADRÃO DER-MG</v>
          </cell>
          <cell r="C1851" t="str">
            <v>UN</v>
          </cell>
          <cell r="D1851">
            <v>13740.88</v>
          </cell>
        </row>
        <row r="1852">
          <cell r="A1852" t="str">
            <v>IIO-BAR-040</v>
          </cell>
          <cell r="B1852" t="str">
            <v>BARRACÃO DE OBRA PARA REFEITÓRIO TIPO-I, ÁREA INTERNA 18,15M2, EM CHAPA DE COMPENSADO RESINADO (OBRA DE MÉDIO PORTE, EFETIVO DE 30 A 60 HOMENS), PADRÃO DER-MG</v>
          </cell>
          <cell r="C1852" t="str">
            <v>UN</v>
          </cell>
          <cell r="D1852">
            <v>8551.1200000000008</v>
          </cell>
        </row>
        <row r="1853">
          <cell r="A1853" t="str">
            <v>IIO-BAR-045</v>
          </cell>
          <cell r="B1853" t="str">
            <v>BARRACÃO DE OBRA PARA REFEITÓRIO TIPO-II, ÁREA INTERNA 25,41M2, EM CHAPA DE COMPENSADO RESINADO (OBRA DE GRANDE PORTE, EFETIVO ACIMA DE 60 HOMENS), PADRÃO DER-MG</v>
          </cell>
          <cell r="C1853" t="str">
            <v>UN</v>
          </cell>
          <cell r="D1853">
            <v>11540.69</v>
          </cell>
        </row>
        <row r="1854">
          <cell r="A1854" t="str">
            <v>IIO-BAR-046</v>
          </cell>
          <cell r="B1854" t="str">
            <v>BARRACÃO DE OBRA, EM CHAPA DE COMPENSADO RESINADO, INCLUSIVE  INSTALAÇÕES SANITÁRIAS E MOBILIÁRIO - PADRÃO DER-MG</v>
          </cell>
          <cell r="C1854" t="str">
            <v>M2</v>
          </cell>
          <cell r="D1854">
            <v>501.84</v>
          </cell>
        </row>
        <row r="1855">
          <cell r="A1855" t="str">
            <v>IIO-CER-025</v>
          </cell>
          <cell r="B1855" t="str">
            <v>CERCA DE 5 FIOS DE ARAME FARPA DO E MOURÕES DE EUCALIPTO</v>
          </cell>
          <cell r="C1855" t="str">
            <v>M</v>
          </cell>
          <cell r="D1855">
            <v>31.54</v>
          </cell>
        </row>
        <row r="1856">
          <cell r="A1856" t="str">
            <v>IIO-CON-005</v>
          </cell>
          <cell r="B1856" t="str">
            <v>MOBILIZAÇÃO E DESMOBILIZAÇÃO DE CONTAINER, INCLUSIVE INSTALAÇÃO E TRANSPORTE COM CAMINHÃO GUINDAUTO (MUNCK)</v>
          </cell>
          <cell r="C1856" t="str">
            <v>UN</v>
          </cell>
          <cell r="D1856">
            <v>700.55</v>
          </cell>
        </row>
        <row r="1857">
          <cell r="A1857" t="str">
            <v>IIO-ESC-005</v>
          </cell>
          <cell r="B1857" t="str">
            <v>BARRACÃO DE OBRA PARA ESCRITÓRIO DA FISCALIZAÇÃO TIPO-I, ÁREA INTERNA 18,15M2, EM CHAPA DE COMPENSADO RESINADO, INCLUSIVE MOBILIÁRIO (OBRA DE PEQUENO A MÉDIO PORTE, EFETIVO ATÉ 60 HOMENS) - PADRÃO DER-MG</v>
          </cell>
          <cell r="C1857" t="str">
            <v>UN</v>
          </cell>
          <cell r="D1857">
            <v>8801.7000000000007</v>
          </cell>
        </row>
        <row r="1858">
          <cell r="A1858" t="str">
            <v>IIO-ESC-010</v>
          </cell>
          <cell r="B1858" t="str">
            <v>BARRACÃO DE OBRA PARA ESCRITÓRIO DA FISCALIZAÇÃO TIPO-II, ÁREA INTERNA 21,78M2, EM CHAPA DE COMPENSADO RESINADO, INCLUSIVE MOBILIÁRIO (OBRA DE GRANDE PORTE, EFETIVO ACIMA 60 HOMENS) - PADRÃO DER-MG</v>
          </cell>
          <cell r="C1858" t="str">
            <v>UN</v>
          </cell>
          <cell r="D1858">
            <v>10196.43</v>
          </cell>
        </row>
        <row r="1859">
          <cell r="A1859" t="str">
            <v>IIO-ESC-015</v>
          </cell>
          <cell r="B1859" t="str">
            <v>BARRACÃO DE OBRA PARA ESCRITÓRIO DA EMPREITEIRA TIPO-I, ÁREA INTERNA 18,15M2, EM CHAPA DE COMPENSADO RESINADO, INCLUSIVE MOBILIÁRIO (OBRA DE PEQUENO A MÉDIO PORTE, EFETIVO ATÉ 60 HOMENS) - PADRÃO DER-MG</v>
          </cell>
          <cell r="C1859" t="str">
            <v>UN</v>
          </cell>
          <cell r="D1859">
            <v>8857.83</v>
          </cell>
        </row>
        <row r="1860">
          <cell r="A1860" t="str">
            <v>IIO-ESC-020</v>
          </cell>
          <cell r="B1860" t="str">
            <v>BARRACÃO DE OBRA PARA ESCRITÓRIO DA EMPREITEIRA TIPO-II, ÁREA INTERNA 21,78M2, EM CHAPA DE COMPENSADO RESINADO, INCLUSIVE MOBILIÁRIO (OBRA DE GRANDE PORTE, EFETIVO ACIMA 60 HOMENS) - PADRÃO DER-MG</v>
          </cell>
          <cell r="C1860" t="str">
            <v>UN</v>
          </cell>
          <cell r="D1860">
            <v>10252.56</v>
          </cell>
        </row>
        <row r="1861">
          <cell r="A1861" t="str">
            <v>IIO-LIG-005</v>
          </cell>
          <cell r="B1861" t="str">
            <v>LIGAÇÃO DE ÁGUA PROVISÓRIA PARA CANTEIRO,  INCLUSIVE HIDRÔMETRO E CAVALETE PARA MEDIÇÃO DE ÁGUA - ENTRADA PRINCIPAL, EM AÇO GALVANIZADO DN 20MM (1/2") - PADRÃO CONCESSIONÁRIA</v>
          </cell>
          <cell r="C1861" t="str">
            <v>UN</v>
          </cell>
          <cell r="D1861">
            <v>349.68</v>
          </cell>
        </row>
        <row r="1862">
          <cell r="A1862" t="str">
            <v>IIO-LIG-010</v>
          </cell>
          <cell r="B1862" t="str">
            <v>LIGAÇÃO PROVISÓRIA DE LUZ E FORÇA-PADRÃO PROVISÓRIO 30KVA</v>
          </cell>
          <cell r="C1862" t="str">
            <v>U</v>
          </cell>
          <cell r="D1862">
            <v>624.72</v>
          </cell>
        </row>
        <row r="1863">
          <cell r="A1863" t="str">
            <v>IIO-PLA-005</v>
          </cell>
          <cell r="B1863" t="str">
            <v>FORNECIMENTO E COLOCAÇÃO DE PLACA DE OBRA EM CHAPA GALVANIZADA (3,00 X 1,5 0 M) - EM CHAPA GALVANIZADA 0,26 AFIXADAS COM REBITES 540 E PARAFUSOS 3/8, EM ESTRUTURA METÁLICA VIGA U 2" ENRIJECIDA COM METALON 20 X 20, SUPORTE EM EUCALIPTO AUTOCLAVADO PINTADAS</v>
          </cell>
          <cell r="C1863" t="str">
            <v>U</v>
          </cell>
          <cell r="D1863">
            <v>1224.69</v>
          </cell>
        </row>
        <row r="1864">
          <cell r="A1864" t="str">
            <v>IIO-PLA-010</v>
          </cell>
          <cell r="B1864" t="str">
            <v>FORNECIMENTO E COLOCAÇÃO DE PLACA DE OBRA EM CHAPA GALVANIZADA (6,00 X 3,00 M) - EM CHAPA GALVANIZADA 0,26 AFIXADAS COM REBITES 540 E PARAFUSOS 3/8, EM ESTRUTURA METÁLICA VIGA U 2" ENRIJECIDA COM METALON 20 X 20, SUPORTE EM EUCALIPTO AUTOCLAVADO PINTADAS</v>
          </cell>
          <cell r="C1864" t="str">
            <v>U</v>
          </cell>
          <cell r="D1864">
            <v>2898.81</v>
          </cell>
        </row>
        <row r="1865">
          <cell r="A1865" t="str">
            <v>IIO-PLA-015</v>
          </cell>
          <cell r="B1865" t="str">
            <v>FORNECIMENTO E COLOCAÇÃO DE PLACAS DE OBRAS EM CHAPA GALVANIZADA (4,00 X 2,00 M ) SÃO CONFECCIONADAS EM CHAPA GALVANIZADA 26. AS CHAPAS SERÃO AFIXADAS COM REBITES 410 E PARAFUSOS 3/8, EM UMA ESTRUTURA METÁLICA COM VIGA U 2" ENRIJECIDA E METALON 20MMX20MM,334</v>
          </cell>
          <cell r="C1865" t="str">
            <v>U</v>
          </cell>
          <cell r="D1865">
            <v>1768.2</v>
          </cell>
        </row>
        <row r="1866">
          <cell r="A1866" t="str">
            <v>IIO-SAN-005</v>
          </cell>
          <cell r="B1866" t="str">
            <v>LOCAÇÃO DE BANHEIRO QUÍMICO, DIMENSÃO (110X120X230)CM, LINHA PADRÃO, CONTENDO UMA (1) PIA/HIGIENIZADOR DE MÃOS, INCLUSIVE MANUTENÇÃO E MOBILIZAÇÃO/DESMOBILIZAÇÃO</v>
          </cell>
          <cell r="C1866" t="str">
            <v>MÊS</v>
          </cell>
          <cell r="D1866">
            <v>800</v>
          </cell>
        </row>
        <row r="1867">
          <cell r="A1867" t="str">
            <v>IIO-SIN-005</v>
          </cell>
          <cell r="B1867" t="str">
            <v>PROTEÇÃO COM FITA ZEBRADA AMARELA L = 7 M E PEÇA 7 X 7 CM</v>
          </cell>
          <cell r="C1867" t="str">
            <v>M</v>
          </cell>
          <cell r="D1867">
            <v>7.41</v>
          </cell>
        </row>
        <row r="1868">
          <cell r="A1868" t="str">
            <v>IIO-SIN-010</v>
          </cell>
          <cell r="B1868" t="str">
            <v>FITA ZEBRADA AMARELA PARA SINALIZAÇÃO L = 7 M</v>
          </cell>
          <cell r="C1868" t="str">
            <v>M</v>
          </cell>
          <cell r="D1868">
            <v>3.14</v>
          </cell>
        </row>
        <row r="1869">
          <cell r="A1869" t="str">
            <v>IIO-TAP-005</v>
          </cell>
          <cell r="B1869" t="str">
            <v>TAPUME EM CHAPA COMPENSADO DE 12 MM E PONTALETES H = 2,20 M</v>
          </cell>
          <cell r="C1869" t="str">
            <v>M</v>
          </cell>
          <cell r="D1869">
            <v>205.37</v>
          </cell>
        </row>
        <row r="1870">
          <cell r="A1870" t="str">
            <v>IIO-TAP-010</v>
          </cell>
          <cell r="B1870" t="str">
            <v>TAPUME REMOVÍVEL DE COMPENSADO TIPO A, H = 2,20 M (PADRÃO DER-MG - COM REMOÇÃO)</v>
          </cell>
          <cell r="C1870" t="str">
            <v>M</v>
          </cell>
          <cell r="D1870">
            <v>235.76</v>
          </cell>
        </row>
        <row r="1871">
          <cell r="A1871" t="str">
            <v>IIO-TAP-015</v>
          </cell>
          <cell r="B1871" t="str">
            <v>TAPUME REMOVÍVEL DE COMPENSADO TIPO B, H = 2,20 M (PADRÃO DER-MG - COM REMOÇÃO)</v>
          </cell>
          <cell r="C1871" t="str">
            <v>M</v>
          </cell>
          <cell r="D1871">
            <v>209.57</v>
          </cell>
        </row>
        <row r="1872">
          <cell r="A1872" t="str">
            <v>IIO-TAP-020</v>
          </cell>
          <cell r="B1872" t="str">
            <v>TAPUME DE CHAPA DE MADEIRA 6 MM 2,20 X 1,22 M, H = 2,20 M, ABERTURA E PORTÃO</v>
          </cell>
          <cell r="C1872" t="str">
            <v>M2</v>
          </cell>
          <cell r="D1872">
            <v>154.05000000000001</v>
          </cell>
        </row>
        <row r="1873">
          <cell r="A1873" t="str">
            <v>IIO-TAP-026</v>
          </cell>
          <cell r="B1873" t="str">
            <v>TAPUME COM TELA DE POLIETILENO</v>
          </cell>
          <cell r="C1873" t="str">
            <v>M</v>
          </cell>
          <cell r="D1873">
            <v>15.28</v>
          </cell>
        </row>
        <row r="1874">
          <cell r="A1874" t="str">
            <v>IIO-TAP-030</v>
          </cell>
          <cell r="B1874" t="str">
            <v>TAPUME DE TELA GALVANIZAADA # 2, FIO 14 COM FIXAÇÃO ENTERRADA</v>
          </cell>
          <cell r="C1874" t="str">
            <v>M2</v>
          </cell>
          <cell r="D1874">
            <v>72.28</v>
          </cell>
        </row>
        <row r="1875">
          <cell r="A1875" t="str">
            <v>IIO-TAP-035</v>
          </cell>
          <cell r="B1875" t="str">
            <v>TAPUME DE TELA GALVANIZAADA # 2, FIO 14 COM BASE DE CONCRETO</v>
          </cell>
          <cell r="C1875" t="str">
            <v>M2</v>
          </cell>
          <cell r="D1875">
            <v>70.47</v>
          </cell>
        </row>
        <row r="1876">
          <cell r="A1876" t="str">
            <v>IIO-TAP-040</v>
          </cell>
          <cell r="B1876" t="str">
            <v>REMANEJAMENTO DE TAPUME</v>
          </cell>
          <cell r="C1876" t="str">
            <v>M2</v>
          </cell>
          <cell r="D1876">
            <v>8.14</v>
          </cell>
        </row>
        <row r="1877">
          <cell r="A1877" t="str">
            <v>IMP-ARG-005</v>
          </cell>
          <cell r="B1877" t="str">
            <v>IMPERMEABILIZAÇÃO COM ARGAMASSA TRAÇO 1:3, E = 2,50 CM COM ADITIVO</v>
          </cell>
          <cell r="C1877" t="str">
            <v>M2</v>
          </cell>
          <cell r="D1877">
            <v>45.26</v>
          </cell>
        </row>
        <row r="1878">
          <cell r="A1878" t="str">
            <v>IMP-ASF-005</v>
          </cell>
          <cell r="B1878" t="str">
            <v>IMPERMEABILIZAÇÃO COM MANTA ASFÁLTICA PRÉ-FABRICADA, E = 4 MM</v>
          </cell>
          <cell r="C1878" t="str">
            <v>M2</v>
          </cell>
          <cell r="D1878">
            <v>60.54</v>
          </cell>
        </row>
        <row r="1879">
          <cell r="A1879" t="str">
            <v>IMP-ASF-010</v>
          </cell>
          <cell r="B1879" t="str">
            <v>IMPERMEABILIZAÇÃO COM MANTA ASFÁLTICA PRÉ-FABRICADA, E = 4 MM - ANTI-RAIZ</v>
          </cell>
          <cell r="C1879" t="str">
            <v>M2</v>
          </cell>
          <cell r="D1879">
            <v>61.43</v>
          </cell>
        </row>
        <row r="1880">
          <cell r="A1880" t="str">
            <v>IMP-CAM-005</v>
          </cell>
          <cell r="B1880" t="str">
            <v>CAMADA DE REGULARIZAÇÃO COM ARGAMASSA, TRAÇO 1:3 (CIMENTO E AREIA), ESP. 30MM, APLICAÇÃO MANUAL, PREPARO MECÂNICO</v>
          </cell>
          <cell r="C1880" t="str">
            <v>M2</v>
          </cell>
          <cell r="D1880">
            <v>35.29</v>
          </cell>
        </row>
        <row r="1881">
          <cell r="A1881" t="str">
            <v>IMP-CRI-006</v>
          </cell>
          <cell r="B1881" t="str">
            <v>IMPERMEABILIZAÇÃO POR CRISTALIZAÇÃO</v>
          </cell>
          <cell r="C1881" t="str">
            <v>M2</v>
          </cell>
          <cell r="D1881">
            <v>22.34</v>
          </cell>
        </row>
        <row r="1882">
          <cell r="A1882" t="str">
            <v>IMP-PAR-005</v>
          </cell>
          <cell r="B1882" t="str">
            <v>IMPERMEABILIZAÇÃO de alicerce com tinta betuminosa em parede de 1 1/2 tijolo</v>
          </cell>
          <cell r="C1882" t="str">
            <v>M</v>
          </cell>
          <cell r="D1882">
            <v>11.92</v>
          </cell>
        </row>
        <row r="1883">
          <cell r="A1883" t="str">
            <v>IMP-PIN-005</v>
          </cell>
          <cell r="B1883" t="str">
            <v>PINTURA COM EMULSÃO ASFÁLTICA, DUAS (2) DEMÃOS</v>
          </cell>
          <cell r="C1883" t="str">
            <v>M2</v>
          </cell>
          <cell r="D1883">
            <v>20.170000000000002</v>
          </cell>
        </row>
        <row r="1884">
          <cell r="A1884" t="str">
            <v>IMP-PIN-010</v>
          </cell>
          <cell r="B1884" t="str">
            <v>PINTURA IMPERMEABILIZANTE COM ARGAMASSA POLIMÉRICA</v>
          </cell>
          <cell r="C1884" t="str">
            <v>M2</v>
          </cell>
          <cell r="D1884">
            <v>19.02</v>
          </cell>
        </row>
        <row r="1885">
          <cell r="A1885" t="str">
            <v>IMP-PRO-005</v>
          </cell>
          <cell r="B1885" t="str">
            <v>PROTEÇÃO MECÂNICA COM ARGAMASSA, TRAÇO 1:3 (CIMENTO E AREIA), ESP. 15MM, APLICAÇÃO MANUAL, PREPARO MECÂNICO</v>
          </cell>
          <cell r="C1885" t="str">
            <v>M2</v>
          </cell>
          <cell r="D1885">
            <v>20.68</v>
          </cell>
        </row>
        <row r="1886">
          <cell r="A1886" t="str">
            <v>INC-ABR-005</v>
          </cell>
          <cell r="B1886" t="str">
            <v>ABRIGO EM CHAPA DE AÇO CARBONO DE SOBREPOR, PINTADO DE VERMELHO NAS DIMENSÕES (90X60X17)CM COM UMA PORTA COM VIDRO TRANSPARENTE COM A INSCRIÇÃO "INCÊNDIO", INCLUINDO SUPORTE BASCULANTE PARA MANGUEIRA - FORNECIMENTO E INSTALAÇÃO, EXCLUSIVE MANGUEIRA, REGISTRO GLOBO E ACESSÓRIOS</v>
          </cell>
          <cell r="C1886" t="str">
            <v>UN</v>
          </cell>
          <cell r="D1886">
            <v>338.13</v>
          </cell>
        </row>
        <row r="1887">
          <cell r="A1887" t="str">
            <v>INC-ACI-005</v>
          </cell>
          <cell r="B1887" t="str">
            <v>ACIONADOR MANUAL DE ALARME DE INCÊNDIO</v>
          </cell>
          <cell r="C1887" t="str">
            <v>UN</v>
          </cell>
          <cell r="D1887">
            <v>114.97</v>
          </cell>
        </row>
        <row r="1888">
          <cell r="A1888" t="str">
            <v>INC-ADP-005</v>
          </cell>
          <cell r="B1888" t="str">
            <v>ADAPTADOR EM LATÃO PARA INSTALAÇÃO PREDIAL DE COMBATE A INCÊNDIO ENGATE RÁPIDO 1.1/2" X ROSCA INTERNA 5 FIOS 2.1/2", FORNECIMENTO E INSTALAÇÃO</v>
          </cell>
          <cell r="C1888" t="str">
            <v>UN</v>
          </cell>
          <cell r="D1888">
            <v>70.069999999999993</v>
          </cell>
        </row>
        <row r="1889">
          <cell r="A1889" t="str">
            <v>INC-ADP-006</v>
          </cell>
          <cell r="B1889" t="str">
            <v>ADAPTADOR EM LATÃO PARA INSTALAÇÃO PREDIAL DE COMBATE A INCÊNDIO ENGATE RÁPIDO 2.1/2" X ROSCA INTERNA 5 FIOS 2.1/2", FORNECIMENTO E INSTALAÇÃO</v>
          </cell>
          <cell r="C1889" t="str">
            <v>UN</v>
          </cell>
          <cell r="D1889">
            <v>103.41</v>
          </cell>
        </row>
        <row r="1890">
          <cell r="A1890" t="str">
            <v>INC-BOM-005</v>
          </cell>
          <cell r="B1890" t="str">
            <v>ELETROBOMBA MOTOR DE 3,0 CV, 220V, TRIFÁSICO COM CAPACIDADE DE VAZÃO DE 2501/MIN. A 18 MCA DE PRESSÃO</v>
          </cell>
          <cell r="C1890" t="str">
            <v>U</v>
          </cell>
          <cell r="D1890">
            <v>1127.94</v>
          </cell>
        </row>
        <row r="1891">
          <cell r="A1891" t="str">
            <v>INC-BOM-010</v>
          </cell>
          <cell r="B1891" t="str">
            <v>QUADRO DE FORÇA PARA MOTOR DE 3,0 CV, 220V, TRIFÁSICO, CONTENDO DISPOSITIVO PARA PARTIDA MANUAL E AUTOMÁTICA ATRAVÉS DE PRESSOSTATO E SAÍDA PARA ALARME DE BOMBA EM FUNCIONAMENTO</v>
          </cell>
          <cell r="C1891" t="str">
            <v>U</v>
          </cell>
          <cell r="D1891">
            <v>472.49</v>
          </cell>
        </row>
        <row r="1892">
          <cell r="A1892" t="str">
            <v>INC-BOM-015</v>
          </cell>
          <cell r="B1892" t="str">
            <v>PRESSOSTATO TELEMECANIQUE, MODELO XML B004 A2S11, COM ESCALA DE 3 A 58 PSI</v>
          </cell>
          <cell r="C1892" t="str">
            <v>U</v>
          </cell>
          <cell r="D1892">
            <v>947.54</v>
          </cell>
        </row>
        <row r="1893">
          <cell r="A1893" t="str">
            <v>INC-BOM-025</v>
          </cell>
          <cell r="B1893" t="str">
            <v>CILINDRO DE PRESSÃO OU MOLA PNEUMÁTICA DE DIÂMETRO 150mm, COMPRIMENTO DE 1,20m COM GARRAS PARA FIXAÇÃO NA PAREDE</v>
          </cell>
          <cell r="C1893" t="str">
            <v>U</v>
          </cell>
          <cell r="D1893">
            <v>349.44</v>
          </cell>
        </row>
        <row r="1894">
          <cell r="A1894" t="str">
            <v>INC-BOM-030</v>
          </cell>
          <cell r="B1894" t="str">
            <v>SIRENE PARA ALARME DE BOMBA EM FUNCIONAMENTO, 220V</v>
          </cell>
          <cell r="C1894" t="str">
            <v>U</v>
          </cell>
          <cell r="D1894">
            <v>59.49</v>
          </cell>
        </row>
        <row r="1895">
          <cell r="A1895" t="str">
            <v>INC-CHA-005</v>
          </cell>
          <cell r="B1895" t="str">
            <v>CHAVE PARA CONEXÕES DE ENGATE RÁPIDO TIPO STORZ, 63X38MM</v>
          </cell>
          <cell r="C1895" t="str">
            <v>UN</v>
          </cell>
          <cell r="D1895">
            <v>14.53</v>
          </cell>
        </row>
        <row r="1896">
          <cell r="A1896" t="str">
            <v>INC-ESG-005</v>
          </cell>
          <cell r="B1896" t="str">
            <v>ESGUICHO TIPO AGULHETA COM JUNTA DE UNIÃO ENGATE RÁPIDO DN 38MM, FORNECIMENTO E INSTALAÇÃO</v>
          </cell>
          <cell r="C1896" t="str">
            <v>UN</v>
          </cell>
          <cell r="D1896">
            <v>98.66</v>
          </cell>
        </row>
        <row r="1897">
          <cell r="A1897" t="str">
            <v>INC-EXT-005</v>
          </cell>
          <cell r="B1897" t="str">
            <v>EXTINTOR DE GÁS CARBÔNICO 5-B:C, CAPACIDADE 6 KG</v>
          </cell>
          <cell r="C1897" t="str">
            <v>U</v>
          </cell>
          <cell r="D1897">
            <v>536.91</v>
          </cell>
        </row>
        <row r="1898">
          <cell r="A1898" t="str">
            <v>INC-EXT-010</v>
          </cell>
          <cell r="B1898" t="str">
            <v>EXTINTOR DE INCÊNDIO ÁGUA PRESSURIZADA 2-A, CAPACIDADE 10 L</v>
          </cell>
          <cell r="C1898" t="str">
            <v>U</v>
          </cell>
          <cell r="D1898">
            <v>154.11000000000001</v>
          </cell>
        </row>
        <row r="1899">
          <cell r="A1899" t="str">
            <v>INC-EXT-015</v>
          </cell>
          <cell r="B1899" t="str">
            <v>EXTINTOR DE INCÊNDIO TIPO PÓ QUÍMICO 20-B:C, CAPACIDADE 6 KG</v>
          </cell>
          <cell r="C1899" t="str">
            <v>U</v>
          </cell>
          <cell r="D1899">
            <v>172.72</v>
          </cell>
        </row>
        <row r="1900">
          <cell r="A1900" t="str">
            <v>INC-EXT-016</v>
          </cell>
          <cell r="B1900" t="str">
            <v>EXTINTOR DE INCÊNDIO TIPO PÓ QUÍMICO 2-A:20-B:C, CAPACIDADE 6 KG</v>
          </cell>
          <cell r="C1900" t="str">
            <v>U</v>
          </cell>
          <cell r="D1900">
            <v>167.42</v>
          </cell>
        </row>
        <row r="1901">
          <cell r="A1901" t="str">
            <v>INC-EXT-020</v>
          </cell>
          <cell r="B1901" t="str">
            <v>BASE DECORATIVA PARA EXTINTORES</v>
          </cell>
          <cell r="C1901" t="str">
            <v>U</v>
          </cell>
          <cell r="D1901">
            <v>51.26</v>
          </cell>
        </row>
        <row r="1902">
          <cell r="A1902" t="str">
            <v>INC-HID-005</v>
          </cell>
          <cell r="B1902" t="str">
            <v>HIDRANTE DE RECALQUE COMPLETO EM CAIXA DE ALVENARIA</v>
          </cell>
          <cell r="C1902" t="str">
            <v>U</v>
          </cell>
          <cell r="D1902">
            <v>707.81</v>
          </cell>
        </row>
        <row r="1903">
          <cell r="A1903" t="str">
            <v>INC-MAN-020</v>
          </cell>
          <cell r="B1903" t="str">
            <v>MANÔMETRO WILLY, MOD. 2 1/2", ESCALA DE LEITURA DE 0 A 100 PSI</v>
          </cell>
          <cell r="C1903" t="str">
            <v>U</v>
          </cell>
          <cell r="D1903">
            <v>65.14</v>
          </cell>
        </row>
        <row r="1904">
          <cell r="A1904" t="str">
            <v>INC-PLA-005</v>
          </cell>
          <cell r="B1904" t="str">
            <v>PLACA FOTOLUMINESCENTE "E5" - 300 X 300 MM</v>
          </cell>
          <cell r="C1904" t="str">
            <v>U</v>
          </cell>
          <cell r="D1904">
            <v>18.899999999999999</v>
          </cell>
        </row>
        <row r="1905">
          <cell r="A1905" t="str">
            <v>INC-PLA-010</v>
          </cell>
          <cell r="B1905" t="str">
            <v>PLACA FOTOLUMINESCENTE "E8" - 300 X 300 MM</v>
          </cell>
          <cell r="C1905" t="str">
            <v>U</v>
          </cell>
          <cell r="D1905">
            <v>18.93</v>
          </cell>
        </row>
        <row r="1906">
          <cell r="A1906" t="str">
            <v>INC-PLA-015</v>
          </cell>
          <cell r="B1906" t="str">
            <v>PLACA FOTOLUMINESCENTE "S1" OU "S2"- 380 X 190 MM (SAÍDA - DIREITA)</v>
          </cell>
          <cell r="C1906" t="str">
            <v>U</v>
          </cell>
          <cell r="D1906">
            <v>21.01</v>
          </cell>
        </row>
        <row r="1907">
          <cell r="A1907" t="str">
            <v>INC-PLA-020</v>
          </cell>
          <cell r="B1907" t="str">
            <v>PLACA FOTOLUMINESCENTE "S1" OU "S2"- 380 X 190 MM (SAÍDA - ESQUERDA)</v>
          </cell>
          <cell r="C1907" t="str">
            <v>U</v>
          </cell>
          <cell r="D1907">
            <v>21.11</v>
          </cell>
        </row>
        <row r="1908">
          <cell r="A1908" t="str">
            <v>INC-PLA-025</v>
          </cell>
          <cell r="B1908" t="str">
            <v>PLACA FOTOLUMINESCENTE "S9" - 380 X 190 MM (SAÍDA ESCADA DESCE)</v>
          </cell>
          <cell r="C1908" t="str">
            <v>U</v>
          </cell>
          <cell r="D1908">
            <v>20.96</v>
          </cell>
        </row>
        <row r="1909">
          <cell r="A1909" t="str">
            <v>INC-PLA-030</v>
          </cell>
          <cell r="B1909" t="str">
            <v>PLACA FOTOLUMINESCENTE "S10" - 380 X 190 MM (SAÍDA ESCADA SOBE)</v>
          </cell>
          <cell r="C1909" t="str">
            <v>U</v>
          </cell>
          <cell r="D1909">
            <v>20.92</v>
          </cell>
        </row>
        <row r="1910">
          <cell r="A1910" t="str">
            <v>INC-PLA-035</v>
          </cell>
          <cell r="B1910" t="str">
            <v>PLACA FOTOLUMINESCENTE "S12" - 380 X 190 MM (SAÍDA)</v>
          </cell>
          <cell r="C1910" t="str">
            <v>U</v>
          </cell>
          <cell r="D1910">
            <v>20.86</v>
          </cell>
        </row>
        <row r="1911">
          <cell r="A1911" t="str">
            <v>INC-PLA-040</v>
          </cell>
          <cell r="B1911" t="str">
            <v>PLACA FOTOLUMINESCENTE "A2" - TRIÂNGULO 300 MM (RISCO INCÊNDIO)</v>
          </cell>
          <cell r="C1911" t="str">
            <v>U</v>
          </cell>
          <cell r="D1911">
            <v>31.64</v>
          </cell>
        </row>
        <row r="1912">
          <cell r="A1912" t="str">
            <v>INC-PLA-045</v>
          </cell>
          <cell r="B1912" t="str">
            <v>PLACA FOTOLUMINESCENTE "P2" - D = 300 MM (PROIBIDO PRODUZIR CHAMA)</v>
          </cell>
          <cell r="C1912" t="str">
            <v>U</v>
          </cell>
          <cell r="D1912">
            <v>18.97</v>
          </cell>
        </row>
        <row r="1913">
          <cell r="A1913" t="str">
            <v>INC-REG-005</v>
          </cell>
          <cell r="B1913" t="str">
            <v>REGISTRO TIPO GLOBO ANGULAR, COM 45 GRAUS, DN 2.1/2" (63 MM), PN16, EM LATÃO COM VOLANTE PARA HIDRANTE - FORNECIMENTO E INSTALAÇÃO</v>
          </cell>
          <cell r="C1913" t="str">
            <v>UN</v>
          </cell>
          <cell r="D1913">
            <v>160.52000000000001</v>
          </cell>
        </row>
        <row r="1914">
          <cell r="A1914" t="str">
            <v>INC-REG-010</v>
          </cell>
          <cell r="B1914" t="str">
            <v>REGISTRO TIPO GLOBO, DN 1.1/2" (15 MM), PN16, EM LATAO COM VOLANTE, EXTREMIDADES ROSCADAS  - FORNECIMENTO E INSTALAÇÃO</v>
          </cell>
          <cell r="C1914" t="str">
            <v>UN</v>
          </cell>
          <cell r="D1914">
            <v>242.19</v>
          </cell>
        </row>
        <row r="1915">
          <cell r="A1915" t="str">
            <v>INC-REG-015</v>
          </cell>
          <cell r="B1915" t="str">
            <v>REGISTRO TIPO GLOBO, DN 1" (25 MM), PN16, EM LATAO COM VOLANTE, EXTREMIDADES ROSCADAS  - FORNECIMENTO E INSTALAÇÃO</v>
          </cell>
          <cell r="C1915" t="str">
            <v>UN</v>
          </cell>
          <cell r="D1915">
            <v>137.19</v>
          </cell>
        </row>
        <row r="1916">
          <cell r="A1916" t="str">
            <v>INC-REG-020</v>
          </cell>
          <cell r="B1916" t="str">
            <v>REGISTRO TIPO GLOBO, DN 2.1/2" (63 MM), PN16, EM LATAO COM VOLANTE, EXTREMIDADES ROSCADAS  - FORNECIMENTO E INSTALAÇÃO</v>
          </cell>
          <cell r="C1916" t="str">
            <v>UN</v>
          </cell>
          <cell r="D1916">
            <v>541.54999999999995</v>
          </cell>
        </row>
        <row r="1917">
          <cell r="A1917" t="str">
            <v>INC-SPR-005</v>
          </cell>
          <cell r="B1917" t="str">
            <v>SPRINKLER PENDENTE 15 MM (1/2") 68º C</v>
          </cell>
          <cell r="C1917" t="str">
            <v>U</v>
          </cell>
          <cell r="D1917">
            <v>104.87</v>
          </cell>
        </row>
        <row r="1918">
          <cell r="A1918" t="str">
            <v>INC-SPR-010</v>
          </cell>
          <cell r="B1918" t="str">
            <v>SPRINKLER PENDENTE 15 MM (1/2") 79º C</v>
          </cell>
          <cell r="C1918" t="str">
            <v>U</v>
          </cell>
          <cell r="D1918">
            <v>106.74</v>
          </cell>
        </row>
        <row r="1919">
          <cell r="A1919" t="str">
            <v>INC-SPR-015</v>
          </cell>
          <cell r="B1919" t="str">
            <v>SPRINKLER PENDENTE 15 MM (1/2") 93º C</v>
          </cell>
          <cell r="C1919" t="str">
            <v>U</v>
          </cell>
          <cell r="D1919">
            <v>107.85</v>
          </cell>
        </row>
        <row r="1920">
          <cell r="A1920" t="str">
            <v>INC-SPR-020</v>
          </cell>
          <cell r="B1920" t="str">
            <v>SPRINKLER PENDENTE 15 MM (1/2") 141º C</v>
          </cell>
          <cell r="C1920" t="str">
            <v>U</v>
          </cell>
          <cell r="D1920">
            <v>113.42</v>
          </cell>
        </row>
        <row r="1921">
          <cell r="A1921" t="str">
            <v>INC-SPR-035</v>
          </cell>
          <cell r="B1921" t="str">
            <v>CANOPLA PARA SPRINKLER</v>
          </cell>
          <cell r="C1921" t="str">
            <v>U</v>
          </cell>
          <cell r="D1921">
            <v>8.91</v>
          </cell>
        </row>
        <row r="1922">
          <cell r="A1922" t="str">
            <v>INST-AGU-005</v>
          </cell>
          <cell r="B1922" t="str">
            <v>PONTO DE EMBUTIR PARA ÁGUA FRIA EM TUBO DE PVC RÍGIDO SOLDÁVEL, DN 20MM (1/2"), EMBUTIDO NA ALVENARIA COM DISTÂNCIA DE ATÉ CINCO (5) METROS DA TOMADA DE ÁGUA, INCLUSIVE CONEXÕES E FIXAÇÃO DO TUBO COM ENCHIMENTO DO RASGO NA ALVENARIA/CONCRETO COM ARGAMASSA</v>
          </cell>
          <cell r="C1922" t="str">
            <v>UN</v>
          </cell>
          <cell r="D1922">
            <v>115.2</v>
          </cell>
        </row>
        <row r="1923">
          <cell r="A1923" t="str">
            <v>INST-AGU-010</v>
          </cell>
          <cell r="B1923" t="str">
            <v>PONTO DE EMBUTIR PARA ÁGUA FRIA EM TUBO PVC RÍGIDO ROSCÁVEL, DN 1/2" (20MM), EMBUTIDO NA ALVENARIA COM DISTÂNCIA DE ATÉ CINCO (5) METROS DA TOMADA DE ÁGUA, INCLUSIVE CONEXÕES E FIXAÇÃO DO TUBO COM ENCHIMENTO DO RASGO NA ALVENARIA/CONCRETO COM ARGAMASSA</v>
          </cell>
          <cell r="C1923" t="str">
            <v>UN</v>
          </cell>
          <cell r="D1923">
            <v>157.19999999999999</v>
          </cell>
        </row>
        <row r="1924">
          <cell r="A1924" t="str">
            <v>INST-ESG-005</v>
          </cell>
          <cell r="B1924" t="str">
            <v>PONTO DE EMBUTIR PARA ESGOTO EM TUBO PVC RÍGIDO, PB - SÉRIE NORMAL, DN 40MM (1.1/2"), EMBUTIDO NA ALVENARIA/PISO, COM ALTURA (SAÍDA) DE 50CM DO PISO, COM DISTÂNCIA DE ATÉ CINCO (5) METROS DA RAMAL DE ESGOTO, EXCLUSIVE ESCAVAÇÃO, INCLUSIVE CONEXÕES E FIXAÇÃO DO TUBO COM ENCHIMENTO DO RASGO NA ALVENARIA/CONCRETO COM ARGAMASSA</v>
          </cell>
          <cell r="C1924" t="str">
            <v>UN</v>
          </cell>
          <cell r="D1924">
            <v>136.43</v>
          </cell>
        </row>
        <row r="1925">
          <cell r="A1925" t="str">
            <v>INST-ESG-010</v>
          </cell>
          <cell r="B1925" t="str">
            <v>PONTO DE EMBUTIR PARA ESGOTO EM TUBO PVC RÍGIDO, PBV - SÉRIE NORMAL, DN 50MM (2"), EMBUTIDO EM PISO COM DISTÂNCIA DE ATÉ CINCO (5) METROS DA RAMAL DE ESGOTO, EXCLUSIVE ESCAVAÇÃO, INCLUSIVE CONEXÕES E FIXAÇÃO DO TUBO COM ENCHIMENTO DO RASGO NO CONCRETO COM ARGAMASSA</v>
          </cell>
          <cell r="C1925" t="str">
            <v>UN</v>
          </cell>
          <cell r="D1925">
            <v>192.4</v>
          </cell>
        </row>
        <row r="1926">
          <cell r="A1926" t="str">
            <v>INST-ESG-015</v>
          </cell>
          <cell r="B1926" t="str">
            <v>PONTO DE EMBUTIR PARA ESGOTO EM TUBO PVC RÍGIDO, PBV - SÉRIE NORMAL, DN 100MM (4"), EMBUTIDO EM PISO COM DISTÂNCIA DE ATÉ CINCO (5) METROS DA RAMAL DE ESGOTO, INCLUSIVE CONEXÕES E FIXAÇÃO DO TUBO COM ENCHIMENTO DO RASGO NO CONCRETO COM ARGAMASSA</v>
          </cell>
          <cell r="C1926" t="str">
            <v>UN</v>
          </cell>
          <cell r="D1926">
            <v>279.14999999999998</v>
          </cell>
        </row>
        <row r="1927">
          <cell r="A1927" t="str">
            <v>INST-GAS-005</v>
          </cell>
          <cell r="B1927" t="str">
            <v>PONTO DE EMBUTIR PARA GÁS EM TUBO DE AÇO GALVANIZADO COM COSTURA, DN 1/2", EMBUTIDO NA ALVENARIA COM DISTÂNCIA DE ATÉ CINCO (5) METROS DO RAMAL DE ABASTECIMENTO, INCLUSIVE CONEXÕES E FIXAÇÃO DO TUBO COM ENCHIMENTO DO RASGO NA ALVENARIA/CONCRETO COM ARGAMASSA</v>
          </cell>
          <cell r="C1927" t="str">
            <v>UN</v>
          </cell>
          <cell r="D1927">
            <v>292.7</v>
          </cell>
        </row>
        <row r="1928">
          <cell r="A1928" t="str">
            <v>INST-LUZ-005</v>
          </cell>
          <cell r="B1928" t="str">
            <v>PONTO DE EMBUTIR PARA UMA (1) LUMINÁRIA,COM ELETRODUTO DE PVC RÍGIDO ROSCÁVEL, DN 20MM (3/4"), EMBUTIDO NA LAJE E CABO DE COBRE FLEXÍVEL, CLASSE 5, ISOLAMENTO TIPO LSHF/ATOX, NÃO HALOGENADO, SEÇÃO 1,5MM2 (70°C-450/750V), COM DISTÂNCIA DE ATÉ CINCO (5) METROS DO PONTO DE DERIVAÇÃO, EXCLUSIVE LUMINÁRIA, INCLUSIVE CAIXA DE LIGAÇÃO OCTOGONAL, SUPORTE E FIXAÇÃO DO ELETRODUTO</v>
          </cell>
          <cell r="C1928" t="str">
            <v>UN</v>
          </cell>
          <cell r="D1928">
            <v>130.91999999999999</v>
          </cell>
        </row>
        <row r="1929">
          <cell r="A1929" t="str">
            <v>INST-STVAL-005</v>
          </cell>
          <cell r="B1929" t="str">
            <v>PONTO DE EMBUTIR SECO, PARA UMA (1) PLACA CEGA 4"X4", COM ELETRODUTO DE PVC RÍGIDO ROSCÁVEL, DN 20MM (3/4"), EMBUTIDO NO PISO E SONDA EM ARAME GALVANIZADO, DIÂMETRO DE 1,24MM (BWG 18), COM DISTÂNCIA DE ATÉ DEZ (10) METROS DO PONTO DE DERIVAÇÃO, INCLUSIVE CAIXA DE LIGAÇÃO, SUPORTE E FIXAÇÃO DO ELETRODUTO COM ENCHIMENTO DO RASGO NA ALVENARIA/CONCRETO COM ARGAMASSA</v>
          </cell>
          <cell r="C1929" t="str">
            <v>UN</v>
          </cell>
          <cell r="D1929">
            <v>235.69</v>
          </cell>
        </row>
        <row r="1930">
          <cell r="A1930" t="str">
            <v>INST-STVAL-010</v>
          </cell>
          <cell r="B1930" t="str">
            <v>PONTO DE EMBUTIR SECO, PARA UMA (1) PLACA CEGA 4"X4", COM ELETRODUTO FLEXÍVEL CORRUGADO, ANTI-CHAMA, DN 25MM (3/4"), EMBUTIDO NA ALVENARIA E SONDA EM ARAME GALVANIZADO, DIÂMETRO DE 1,24MM (BWG 18), COM DISTÂNCIA DE ATÉ DEZ (10) METROS DO PONTO DE DERIVAÇÃO, INCLUSIVE CAIXA DE LIGAÇÃO, SUPORTE E FIXAÇÃO DO ELETRODUTO COM ENCHIMENTO DO RASGO NA ALVENARIA/CONCRETO COM ARGAMASSA</v>
          </cell>
          <cell r="C1930" t="str">
            <v>UN</v>
          </cell>
          <cell r="D1930">
            <v>125.99</v>
          </cell>
        </row>
        <row r="1931">
          <cell r="A1931" t="str">
            <v>INST-TEL-005</v>
          </cell>
          <cell r="B1931" t="str">
            <v>PONTO DE EMBUTIR PARA UMA (1) TOMADA TELEFÔNICA (CONECTOR RJ11), COM PLACA 4"X2" DE UM (1) POSTO, COM ELETRODUTO FLEXÍVEL CORRUGADO, ANTI-CHAMA, DN 25MM (3/4"), EMBUTIDO NA ALVENARIA E FIO TELEFÔNICO (FI) EM COBRE ELETROLÍTICO ESTANHADO DE SEÇÃO MACIÇA, ESP. 0,60MM (2X0,60MM), COM DISTÂNCIA DE ATÉ DEZ (10) METROS DO PONTO DE DERIVAÇÃO, INCLUSIVE CAIXA DE LIGAÇÃO, SUPORTE E FIXAÇÃO DO ELETRODUTO COM ENCHIMENTO DO RASGO NA ALVENARIA/CONCRETO COM ARGAMASSA</v>
          </cell>
          <cell r="C1931" t="str">
            <v>UN</v>
          </cell>
          <cell r="D1931">
            <v>156.41999999999999</v>
          </cell>
        </row>
        <row r="1932">
          <cell r="A1932" t="str">
            <v>INST-TOM-005</v>
          </cell>
          <cell r="B1932" t="str">
            <v>PONTO DE EMBUTIR PARA UMA (1) TOMADA PADRÃO, TRÊS (3) POLOS (2P+T/10A-250V), COM PLACA 4"X2" DE UM (1) POSTO, COM ELETRODUTO FLEXÍVEL CORRUGADO, ANTI-CHAMA, DN 25MM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C1932" t="str">
            <v>UN</v>
          </cell>
          <cell r="D1932">
            <v>260.33999999999997</v>
          </cell>
        </row>
        <row r="1933">
          <cell r="A1933" t="str">
            <v>JUN-DIL-010</v>
          </cell>
          <cell r="B1933" t="str">
            <v>COSTURA DE TRINCA COM GRAMPO, BARRA DE AÇO CA-60 Ø4,2MM, COMPRIMENTO TOTAL 40CM, ESPAÇAMENTO DE 30CM, INCLUSIVE CORTE, DOBRA E ARGAMASSA, TRAÇO 1:4 (CIMENTO E AREIA), PREPARO MECÂNICO</v>
          </cell>
          <cell r="C1933" t="str">
            <v>M</v>
          </cell>
          <cell r="D1933">
            <v>13.63</v>
          </cell>
        </row>
        <row r="1934">
          <cell r="A1934" t="str">
            <v>JUN-DIL-015</v>
          </cell>
          <cell r="B1934" t="str">
            <v>TRATAMENTO DE JUNTA DE DILATAÇÃO COM ISOPOR,  ESP. 20 MM, PROFUNDIDADE DE 10-15CM, EXCLUSIVE SELANTE</v>
          </cell>
          <cell r="C1934" t="str">
            <v>M</v>
          </cell>
          <cell r="D1934">
            <v>0.93</v>
          </cell>
        </row>
        <row r="1935">
          <cell r="A1935" t="str">
            <v>JUN-ENT-005</v>
          </cell>
          <cell r="B1935" t="str">
            <v>ENTELAMENTO CORRETIVO DE SUPERFÍCIE COM TRINCA POR RETRAÇÃO OU DILATAÇÃO, REVESTIDA COM ARGAMASSA DE CAL HIDRATADA, TRAÇO 1:3 (CAL E AREIA), PREPARO MANUAL, INCLUSIVE TELA DE POLIÉSTER ADESIVA COM REFORÇO CENTRAL, LARGURA DE 15CM</v>
          </cell>
          <cell r="C1935" t="str">
            <v>M</v>
          </cell>
          <cell r="D1935">
            <v>5.57</v>
          </cell>
        </row>
        <row r="1936">
          <cell r="A1936" t="str">
            <v>JUN-ENT-010</v>
          </cell>
          <cell r="B1936" t="str">
            <v>ENTELAMENTO PREVENTIVO DE SUPERFÍCIE SUJEITA A TRINCA, INCLUSIVE TELA DE POLIÉSTER ADESIVA SEM REFORÇO, LARGURA DE 25CM, EXCLUSIVE REVESTIMENTO DE ACABAMENTO</v>
          </cell>
          <cell r="C1936" t="str">
            <v>M</v>
          </cell>
          <cell r="D1936">
            <v>3.03</v>
          </cell>
        </row>
        <row r="1937">
          <cell r="A1937" t="str">
            <v>JUN-ENT-015</v>
          </cell>
          <cell r="B1937" t="str">
            <v>TELA SOLDADA PARA LIGAÇÃO E PREVENÇÃO DE TRINCA EM ALVENARIA/ESTRUTURA, DIMENSÕES (50X6)CM, INCLUSIVE PINOS DE FIXAÇÃO, EXCLUSIVE REBOCO</v>
          </cell>
          <cell r="C1937" t="str">
            <v>UN</v>
          </cell>
          <cell r="D1937">
            <v>6.48</v>
          </cell>
        </row>
        <row r="1938">
          <cell r="A1938" t="str">
            <v>JUN-ENT-020</v>
          </cell>
          <cell r="B1938" t="str">
            <v>TELA SOLDADA PARA LIGAÇÃO E PREVENÇÃO DE TRINCA EM ALVENARIA/ESTRUTURA, DIMENSÕES (50X7,5)CM, INCLUSIVE PINOS DE FIXAÇÃO, EXCLUSIVE REBOCO</v>
          </cell>
          <cell r="C1938" t="str">
            <v>UN</v>
          </cell>
          <cell r="D1938">
            <v>6.62</v>
          </cell>
        </row>
        <row r="1939">
          <cell r="A1939" t="str">
            <v>JUN-ENT-025</v>
          </cell>
          <cell r="B1939" t="str">
            <v>TELA SOLDADA PARA LIGAÇÃO E PREVENÇÃO DE TRINCA EM ALVENARIA/ESTRUTURA, DIMENSÕES (50X10,5)CM, INCLUSIVE PINOS DE FIXAÇÃO, EXCLUSIVE REBOCO</v>
          </cell>
          <cell r="C1939" t="str">
            <v>UN</v>
          </cell>
          <cell r="D1939">
            <v>5.2</v>
          </cell>
        </row>
        <row r="1940">
          <cell r="A1940" t="str">
            <v>JUN-ENT-030</v>
          </cell>
          <cell r="B1940" t="str">
            <v>TELA SOLDADA PARA LIGAÇÃO E PREVENÇÃO DE TRINCA EM ALVENARIA/ESTRUTURA, DIMENSÕES (50X12)CM, INCLUSIVE PINOS DE FIXAÇÃO, EXCLUSIVE REBOCO</v>
          </cell>
          <cell r="C1940" t="str">
            <v>UN</v>
          </cell>
          <cell r="D1940">
            <v>7.03</v>
          </cell>
        </row>
        <row r="1941">
          <cell r="A1941" t="str">
            <v>LAJ-APA-005</v>
          </cell>
          <cell r="B1941" t="str">
            <v>LAJE PRÉ-MOLDADA, APARENTE, INCLUSIVE CAPEAMENTO E = 4 CM, SC = 100 KG/M2, L = 3,00 M</v>
          </cell>
          <cell r="C1941" t="str">
            <v>M2</v>
          </cell>
          <cell r="D1941">
            <v>119.69</v>
          </cell>
        </row>
        <row r="1942">
          <cell r="A1942" t="str">
            <v>LAJ-APA-010</v>
          </cell>
          <cell r="B1942" t="str">
            <v>LAJE PRÉ-MOLDADA, APARENTE, INCLUSIVE CAPEAMENTO E = 4 CM, SC = 100 KG/M2, L = 4,00 M</v>
          </cell>
          <cell r="C1942" t="str">
            <v>M2</v>
          </cell>
          <cell r="D1942">
            <v>139.83000000000001</v>
          </cell>
        </row>
        <row r="1943">
          <cell r="A1943" t="str">
            <v>LAJ-APA-015</v>
          </cell>
          <cell r="B1943" t="str">
            <v>LAJE PRÉ-MOLDADA, APARENTE, INCLUSIVE CAPEAMENTO E = 4 CM, SC = 100 KG/M2, L = 5,00 M</v>
          </cell>
          <cell r="C1943" t="str">
            <v>M2</v>
          </cell>
          <cell r="D1943">
            <v>155.94</v>
          </cell>
        </row>
        <row r="1944">
          <cell r="A1944" t="str">
            <v>LAJ-APA-020</v>
          </cell>
          <cell r="B1944" t="str">
            <v>LAJE PRÉ-MOLDADA, APARENTE, INCLUSIVE CAPEAMENTO E = 4 CM, SC = 200 KG/M2, L = 3,00 M</v>
          </cell>
          <cell r="C1944" t="str">
            <v>M2</v>
          </cell>
          <cell r="D1944">
            <v>127.29</v>
          </cell>
        </row>
        <row r="1945">
          <cell r="A1945" t="str">
            <v>LAJ-APA-025</v>
          </cell>
          <cell r="B1945" t="str">
            <v>LAJE PRÉ-MOLDADA, APARENTE, INCLUSIVE CAPEAMENTO E = 4 CM, SC = 200 KG/M2, L = 4,00 M</v>
          </cell>
          <cell r="C1945" t="str">
            <v>M2</v>
          </cell>
          <cell r="D1945">
            <v>142.69</v>
          </cell>
        </row>
        <row r="1946">
          <cell r="A1946" t="str">
            <v>LAJ-APA-030</v>
          </cell>
          <cell r="B1946" t="str">
            <v>LAJE PRÉ-MOLDADA, APARENTE, INCLUSIVE CAPEAMENTO E = 4 CM, SC = 200 KG/M2, L = 5,00 M</v>
          </cell>
          <cell r="C1946" t="str">
            <v>M2</v>
          </cell>
          <cell r="D1946">
            <v>158.15</v>
          </cell>
        </row>
        <row r="1947">
          <cell r="A1947" t="str">
            <v>LAJ-APA-035</v>
          </cell>
          <cell r="B1947" t="str">
            <v>LAJE PRÉ-MOLDADA, APARENTE, INCLUSIVE CAPEAMENTO E = 4 CM, SC = 300 KG/M2, L = 3,00 M</v>
          </cell>
          <cell r="C1947" t="str">
            <v>M2</v>
          </cell>
          <cell r="D1947">
            <v>133.36000000000001</v>
          </cell>
        </row>
        <row r="1948">
          <cell r="A1948" t="str">
            <v>LAJ-APA-040</v>
          </cell>
          <cell r="B1948" t="str">
            <v>LAJE PRÉ-MOLDADA, APARENTE, INCLUSIVE CAPEAMENTO E = 4 CM, SC = 300 KG/M2, L = 4,00 M</v>
          </cell>
          <cell r="C1948" t="str">
            <v>M2</v>
          </cell>
          <cell r="D1948">
            <v>150.65</v>
          </cell>
        </row>
        <row r="1949">
          <cell r="A1949" t="str">
            <v>LAJ-APA-045</v>
          </cell>
          <cell r="B1949" t="str">
            <v>LAJE PRÉ-MOLDADA, APARENTE, INCLUSIVE CAPEAMENTO E = 4 CM, SC = 300 KG/M2, L = 5,00 M</v>
          </cell>
          <cell r="C1949" t="str">
            <v>M2</v>
          </cell>
          <cell r="D1949">
            <v>167.63</v>
          </cell>
        </row>
        <row r="1950">
          <cell r="A1950" t="str">
            <v>LAJ-REV-005</v>
          </cell>
          <cell r="B1950" t="str">
            <v>LAJE PRÉ-MOLDADA, A REVESTIR, INCLUSIVE CAPEAMENTO E = 4 CM, SC = 100 KG/M2, L = 3,00 M</v>
          </cell>
          <cell r="C1950" t="str">
            <v>M2</v>
          </cell>
          <cell r="D1950">
            <v>124.66</v>
          </cell>
        </row>
        <row r="1951">
          <cell r="A1951" t="str">
            <v>LAJ-REV-010</v>
          </cell>
          <cell r="B1951" t="str">
            <v>LAJE PRÉ-MOLDADA, A REVESTIR, INCLUSIVE CAPEAMENTO E = 4 CM, SC = 100 KG/M2, L = 4,00 M</v>
          </cell>
          <cell r="C1951" t="str">
            <v>M2</v>
          </cell>
          <cell r="D1951">
            <v>147.80000000000001</v>
          </cell>
        </row>
        <row r="1952">
          <cell r="A1952" t="str">
            <v>LAJ-REV-015</v>
          </cell>
          <cell r="B1952" t="str">
            <v>LAJE PRÉ-MOLDADA, A REVESTIR, INCLUSIVE CAPEAMENTO E = 4 CM, SC = 100 KG/M2, L = 5,00 M</v>
          </cell>
          <cell r="C1952" t="str">
            <v>M2</v>
          </cell>
          <cell r="D1952">
            <v>153</v>
          </cell>
        </row>
        <row r="1953">
          <cell r="A1953" t="str">
            <v>LAJ-REV-020</v>
          </cell>
          <cell r="B1953" t="str">
            <v>LAJE PRÉ-MOLDADA, A REVESTIR, INCLUSIVE CAPEAMENTO E = 4 CM, SC = 200 KG/M2, L = 3,00 M</v>
          </cell>
          <cell r="C1953" t="str">
            <v>M2</v>
          </cell>
          <cell r="D1953">
            <v>134.35</v>
          </cell>
        </row>
        <row r="1954">
          <cell r="A1954" t="str">
            <v>LAJ-REV-025</v>
          </cell>
          <cell r="B1954" t="str">
            <v>LAJE PRÉ-MOLDADA, A REVESTIR, INCLUSIVE CAPEAMENTO E = 4 CM, SC = 200 KG/M2, L = 4,00 M</v>
          </cell>
          <cell r="C1954" t="str">
            <v>M2</v>
          </cell>
          <cell r="D1954">
            <v>149.87</v>
          </cell>
        </row>
        <row r="1955">
          <cell r="A1955" t="str">
            <v>LAJ-REV-030</v>
          </cell>
          <cell r="B1955" t="str">
            <v>LAJE PRÉ-MOLDADA, A REVESTIR, INCLUSIVE CAPEAMENTO E = 4 CM, SC = 200 KG/M2, L = 5,00 M</v>
          </cell>
          <cell r="C1955" t="str">
            <v>M2</v>
          </cell>
          <cell r="D1955">
            <v>158.19</v>
          </cell>
        </row>
        <row r="1956">
          <cell r="A1956" t="str">
            <v>LAJ-REV-035</v>
          </cell>
          <cell r="B1956" t="str">
            <v>LAJE PRÉ-MOLDADA, A REVESTIR, INCLUSIVE CAPEAMENTO E = 4 CM, SC = 250 KG/M2, L = 5,00 M</v>
          </cell>
          <cell r="C1956" t="str">
            <v>M2</v>
          </cell>
          <cell r="D1956">
            <v>149.57</v>
          </cell>
        </row>
        <row r="1957">
          <cell r="A1957" t="str">
            <v>LAJ-REV-040</v>
          </cell>
          <cell r="B1957" t="str">
            <v>LAJE PRÉ-MOLDADA, A REVESTIR, INCLUSIVE CAPEAMENTO E = 4 CM, SC = 300 KG/M2, L = 3,00 M</v>
          </cell>
          <cell r="C1957" t="str">
            <v>M2</v>
          </cell>
          <cell r="D1957">
            <v>122.5</v>
          </cell>
        </row>
        <row r="1958">
          <cell r="A1958" t="str">
            <v>LAJ-REV-045</v>
          </cell>
          <cell r="B1958" t="str">
            <v>LAJE PRÉ-MOLDADA, A REVESTIR, INCLUSIVE CAPEAMENTO E = 4 CM, SC = 300 KG/M2, L = 4,00 M</v>
          </cell>
          <cell r="C1958" t="str">
            <v>M2</v>
          </cell>
          <cell r="D1958">
            <v>142.51</v>
          </cell>
        </row>
        <row r="1959">
          <cell r="A1959" t="str">
            <v>LAJ-REV-050</v>
          </cell>
          <cell r="B1959" t="str">
            <v>LAJE PRÉ-MOLDADA, A REVESTIR, INCLUSIVE CAPEAMENTO E = 4 CM, SC = 300 KG/M2, L = 5,00 M</v>
          </cell>
          <cell r="C1959" t="str">
            <v>M2</v>
          </cell>
          <cell r="D1959">
            <v>154.41999999999999</v>
          </cell>
        </row>
        <row r="1960">
          <cell r="A1960" t="str">
            <v>LAJ-REV-055</v>
          </cell>
          <cell r="B1960" t="str">
            <v>LAJE PRÉ-MOLDADA, A REVESTIR, INCLUSIVE CAPEAMENTO E = 4 CM, SC = 370 KG/M2</v>
          </cell>
          <cell r="C1960" t="str">
            <v>M2</v>
          </cell>
          <cell r="D1960">
            <v>139.63</v>
          </cell>
        </row>
        <row r="1961">
          <cell r="A1961" t="str">
            <v>LEV-001</v>
          </cell>
          <cell r="B1961" t="str">
            <v>LEVANTAMENTOS PLANIALTIMÉTRICOS COM ESTAÇÃO TOTAL (para uso exclusivo da Secretária de Estado de Transportes e Obras Públicas de Minas Gerais)</v>
          </cell>
        </row>
        <row r="1962">
          <cell r="A1962" t="str">
            <v>LEV-PLA-020</v>
          </cell>
          <cell r="B1962" t="str">
            <v xml:space="preserve">LEVANTAMENTO PLANIALTIMÉTRICO E CADASTRAL -TERRENO ATÉ 2.000 M² </v>
          </cell>
          <cell r="C1962" t="str">
            <v>UN</v>
          </cell>
          <cell r="D1962">
            <v>1002.03</v>
          </cell>
        </row>
        <row r="1963">
          <cell r="A1963" t="str">
            <v>LEV-PLA-035</v>
          </cell>
          <cell r="B1963" t="str">
            <v xml:space="preserve">LEVANTAMENTO PLANIALTIMÉTRICO E CADASTRAL -TERRENO DE 2.001 A 10.000 M² </v>
          </cell>
          <cell r="C1963" t="str">
            <v>UN</v>
          </cell>
          <cell r="D1963">
            <v>2453.33</v>
          </cell>
        </row>
        <row r="1964">
          <cell r="A1964" t="str">
            <v>LEV-PLA-050</v>
          </cell>
          <cell r="B1964" t="str">
            <v xml:space="preserve">LEVANTAMENTO PLANIALTIMÉTRICO E CADASTRAL -TERRENO DE 10.001 A 50.000 M² </v>
          </cell>
          <cell r="C1964" t="str">
            <v>M2</v>
          </cell>
          <cell r="D1964">
            <v>0.28000000000000003</v>
          </cell>
        </row>
        <row r="1965">
          <cell r="A1965" t="str">
            <v>LEV-PLA-065</v>
          </cell>
          <cell r="B1965" t="str">
            <v xml:space="preserve">LEVANTAMENTO PLANIALTIMÉTRICO E CADASTRAL - TERRENO MAIOR QUE 50.001 M² </v>
          </cell>
          <cell r="C1965" t="str">
            <v>M2</v>
          </cell>
          <cell r="D1965">
            <v>0.19</v>
          </cell>
        </row>
        <row r="1966">
          <cell r="A1966" t="str">
            <v>LEV-PLA-080</v>
          </cell>
          <cell r="B1966" t="str">
            <v xml:space="preserve">DESLOCAMENTO INTERMUNICIPAL </v>
          </cell>
          <cell r="C1966" t="str">
            <v>KM</v>
          </cell>
          <cell r="D1966">
            <v>0.94</v>
          </cell>
        </row>
        <row r="1967">
          <cell r="A1967" t="str">
            <v>LIM-CAL-005</v>
          </cell>
          <cell r="B1967" t="str">
            <v>LIMPEZA DE CALHA EM CHAPA GALVANIZADA OU EM PVC, INCLUSIVE DESOBSTRUÇÃO</v>
          </cell>
          <cell r="C1967" t="str">
            <v>M</v>
          </cell>
          <cell r="D1967">
            <v>2.13</v>
          </cell>
        </row>
        <row r="1968">
          <cell r="A1968" t="str">
            <v>LIM-CER-005</v>
          </cell>
          <cell r="B1968" t="str">
            <v>LIMPEZA DE MATERIAL CERÂMICO</v>
          </cell>
          <cell r="C1968" t="str">
            <v>M2</v>
          </cell>
          <cell r="D1968">
            <v>8.58</v>
          </cell>
        </row>
        <row r="1969">
          <cell r="A1969" t="str">
            <v>LIM-FAC-005</v>
          </cell>
          <cell r="B1969" t="str">
            <v>LAVAGEM DE FACHADA COM HIDROJATEAMENTO, EXCLUSIVE ANDAIME METÁLICO, TIPO FIXO/TORRE/SUSPENSO, PARA FACHADA</v>
          </cell>
          <cell r="C1969" t="str">
            <v>M2</v>
          </cell>
          <cell r="D1969">
            <v>4.88</v>
          </cell>
        </row>
        <row r="1970">
          <cell r="A1970" t="str">
            <v>LIM-GER-005</v>
          </cell>
          <cell r="B1970" t="str">
            <v>LIMPEZA FINAL PARA ENTREGA DA OBRA</v>
          </cell>
          <cell r="C1970" t="str">
            <v>M2</v>
          </cell>
          <cell r="D1970">
            <v>5.86</v>
          </cell>
        </row>
        <row r="1971">
          <cell r="A1971" t="str">
            <v>LIM-PER-005</v>
          </cell>
          <cell r="B1971" t="str">
            <v>LIMPEZA PERMANENTE DA OBRA - 01 SERVENTE X 8 HORAS DIÁRIAS</v>
          </cell>
          <cell r="C1971" t="str">
            <v>MÊS</v>
          </cell>
          <cell r="D1971">
            <v>3566.2</v>
          </cell>
        </row>
        <row r="1972">
          <cell r="A1972" t="str">
            <v>LIM-PER-010</v>
          </cell>
          <cell r="B1972" t="str">
            <v>LIMPEZA PERMANENTE DA OBRA - 01 SERVENTE X 4 HORAS DIÁRIAS</v>
          </cell>
          <cell r="C1972" t="str">
            <v>MÊS</v>
          </cell>
          <cell r="D1972">
            <v>1783.1</v>
          </cell>
        </row>
        <row r="1973">
          <cell r="A1973" t="str">
            <v>LIM-ROD-005</v>
          </cell>
          <cell r="B1973" t="str">
            <v>LIMPEZA DE RODAPÉ</v>
          </cell>
          <cell r="C1973" t="str">
            <v>M2</v>
          </cell>
          <cell r="D1973">
            <v>1.62</v>
          </cell>
        </row>
        <row r="1974">
          <cell r="A1974" t="str">
            <v>LIM-VID-005</v>
          </cell>
          <cell r="B1974" t="str">
            <v>LIMPEZA DE VIDROS E ESPELHOS</v>
          </cell>
          <cell r="C1974" t="str">
            <v>M2</v>
          </cell>
          <cell r="D1974">
            <v>5.67</v>
          </cell>
        </row>
        <row r="1975">
          <cell r="A1975" t="str">
            <v>LOC-OBR-005</v>
          </cell>
          <cell r="B1975" t="str">
            <v>LOCAÇÃO DA OBRA (GABARITO)</v>
          </cell>
          <cell r="C1975" t="str">
            <v>M2</v>
          </cell>
          <cell r="D1975">
            <v>8.5500000000000007</v>
          </cell>
        </row>
        <row r="1976">
          <cell r="A1976" t="str">
            <v>LOC-TOP-005</v>
          </cell>
          <cell r="B1976" t="str">
            <v>LOCAÇÃO TOPOGRÁFICA ATE 20 PONTOS</v>
          </cell>
          <cell r="C1976" t="str">
            <v>U</v>
          </cell>
          <cell r="D1976">
            <v>84.89</v>
          </cell>
        </row>
        <row r="1977">
          <cell r="A1977" t="str">
            <v>LOC-TOP-010</v>
          </cell>
          <cell r="B1977" t="str">
            <v>LOCAÇÃO TOPOGRÁFICA DE 20 A 50 PONTOS</v>
          </cell>
          <cell r="C1977" t="str">
            <v>U</v>
          </cell>
          <cell r="D1977">
            <v>75.75</v>
          </cell>
        </row>
        <row r="1978">
          <cell r="A1978" t="str">
            <v>LOC-TOP-015</v>
          </cell>
          <cell r="B1978" t="str">
            <v>LOCAÇÃO TOPOGRÁFICA ACIMA DE 50 PONTOS</v>
          </cell>
          <cell r="C1978" t="str">
            <v>U</v>
          </cell>
          <cell r="D1978">
            <v>77.739999999999995</v>
          </cell>
        </row>
        <row r="1979">
          <cell r="A1979" t="str">
            <v>LOU-BOJ-005</v>
          </cell>
          <cell r="B1979" t="str">
            <v>CUBA EM AÇO INOXIDÁVEL DE EMBUTIR, AISI 304, APLICAÇÃO PARA PIA (465X330X115MM), NÚMERO 1, ASSENTAMENTO EM BANCADA, INCLUSIVE VÁLVULA DE ESCOAMENTO DE METAL COM ACABAMENTO CROMADO, SIFÃO DE METAL TIPO COPO COM ACABAMENTO CROMADO, FORNECIMENTO E INSTALAÇÃO</v>
          </cell>
          <cell r="C1979" t="str">
            <v>UN</v>
          </cell>
          <cell r="D1979">
            <v>360.24</v>
          </cell>
        </row>
        <row r="1980">
          <cell r="A1980" t="str">
            <v>LOU-BOJ-010</v>
          </cell>
          <cell r="B1980" t="str">
            <v>CUBA EM AÇO INOXIDÁVEL DE EMBUTIR, AISI 304, APLICAÇÃO PARA PIA (560X330X115MM), NÚMERO 2, ASSENTAMENTO EM BANCADA, INCLUSIVE VÁLVULA DE ESCOAMENTO DE METAL COM ACABAMENTO CROMADO, SIFÃO DE METAL TIPO COPO COM ACABAMENTO CROMADO, FORNECIMENTO E INSTALAÇÃO</v>
          </cell>
          <cell r="C1980" t="str">
            <v>UN</v>
          </cell>
          <cell r="D1980">
            <v>376.21</v>
          </cell>
        </row>
        <row r="1981">
          <cell r="A1981" t="str">
            <v>LOU-CUB-005</v>
          </cell>
          <cell r="B1981" t="str">
            <v>CUBA DE LOUÇA BRANCA DE EMBUTIR, FORMATO OVAL, INCLUSIVE VÁLVULA DE ESCOAMENTO DE METAL COM ACABAMENTO CROMADO, SIFÃO DE METAL TIPO COPO COM ACABAMENTO CROMADO, FORNECIMENTO E INSTALAÇÃO</v>
          </cell>
          <cell r="C1981" t="str">
            <v>UN</v>
          </cell>
          <cell r="D1981">
            <v>291.16000000000003</v>
          </cell>
        </row>
        <row r="1982">
          <cell r="A1982" t="str">
            <v>LOU-CUB-010</v>
          </cell>
          <cell r="B1982" t="str">
            <v>CUBA DE LOUÇA BRANCA DE SOBREPOR, FORMATO OVAL, INCLUSIVE VÁLVULA DE ESCOAMENTO DE METAL COM ACABAMENTO CROMADO, SIFÃO DE METAL TIPO COPO COM ACABAMENTO CROMADO, FORNECIMENTO E INSTALAÇÃO</v>
          </cell>
          <cell r="C1982" t="str">
            <v>UN</v>
          </cell>
          <cell r="D1982">
            <v>361.91</v>
          </cell>
        </row>
        <row r="1983">
          <cell r="A1983" t="str">
            <v>LOU-LAV-005</v>
          </cell>
          <cell r="B1983" t="str">
            <v>LAVATÓRIO DE LOUÇA BRANCA SEM COLUNA, TAMANHO PEQUENO, INCLUSIVE ACESSÓRIOS DE FIXAÇÃO, VÁLVULA DE ESCOAMENTO DE METAL COM ACABAMENTO CROMADO, SIFÃO DE METAL TIPO COPO COM ACABAMENTO CROMADO, FORNECIMENTO, INSTALAÇÃO E REJUNTAMENTO, EXCLUSIVE TORNEIRA E ENGATE FLEXÍVEL</v>
          </cell>
          <cell r="C1983" t="str">
            <v>U</v>
          </cell>
          <cell r="D1983">
            <v>332.37</v>
          </cell>
        </row>
        <row r="1984">
          <cell r="A1984" t="str">
            <v>LOU-LAV-010</v>
          </cell>
          <cell r="B1984" t="str">
            <v>LAVATÓRIO DE LOUÇA BRANCA COM COLUNA, TAMANHO MÉDIO, INCLUSIVE ACESSÓRIOS DE FIXAÇÃO, VÁLVULA DE ESCOAMENTO DE METAL COM ACABAMENTO CROMADO, SIFÃO DE METAL TIPO COPO COM ACABAMENTO CROMADO, FORNECIMENTO, INSTALAÇÃO E REJUNTAMENTO, EXCLUSIVE TORNEIRA E ENGATE FLEXÍVEL</v>
          </cell>
          <cell r="C1984" t="str">
            <v>U</v>
          </cell>
          <cell r="D1984">
            <v>429.8</v>
          </cell>
        </row>
        <row r="1985">
          <cell r="A1985" t="str">
            <v>LOU-LAV-015</v>
          </cell>
          <cell r="B1985" t="str">
            <v>LAVATÓRIO DE LOUÇA BRANCA SEM COLUNA, TAMANHO MÉDIO, INCLUSIVE ACESSÓRIOS DE FIXAÇÃO, VÁLVULA DE ESCOAMENTO DE METAL COM ACABAMENTO CROMADO, SIFÃO DE METAL TIPO COPO COM ACABAMENTO CROMADO, FORNECIMENTO, INSTALAÇÃO E REJUNTAMENTO, EXCLUSIVE TORNEIRA E ENGATE FLEXÍVEL</v>
          </cell>
          <cell r="C1985" t="str">
            <v>U</v>
          </cell>
          <cell r="D1985">
            <v>333.59</v>
          </cell>
        </row>
        <row r="1986">
          <cell r="A1986" t="str">
            <v>LOU-MIC-005</v>
          </cell>
          <cell r="B1986" t="str">
            <v>MICTÓRIO COLETIVO, EM AÇO INOXIDÁVEL, TIPO AISI 304, CHAPA 22, COM DESENVOLVIMENTO DE 1,4 METRO, INCLUSIVE VÁLVULA DE ESCOAMENTO DE METAL NA COR CROMADA, SIFÃO DE METAL TIPO COPO NA COR CROMADA, FORNECIMENTO E INSTALAÇÃO</v>
          </cell>
          <cell r="C1986" t="str">
            <v>UN</v>
          </cell>
          <cell r="D1986">
            <v>1168.8599999999999</v>
          </cell>
        </row>
        <row r="1987">
          <cell r="A1987" t="str">
            <v>LOU-MIC-010</v>
          </cell>
          <cell r="B1987" t="str">
            <v>MICTÓRIO COLETIVO, EM AÇO INOXIDÁVEL, TIPO AISI 304, CHAPA 22, COM DESENVOLVIMENTO DE 1 METRO, INCLUSIVE VÁLVULA DE ESCOAMENTO DE METAL NA COR CROMADA, SIFÃO DE METAL TIPO COPO NA COR CROMADA, FORNECIMENTO E INSTALAÇÃO</v>
          </cell>
          <cell r="C1987" t="str">
            <v>UN</v>
          </cell>
          <cell r="D1987">
            <v>911.78</v>
          </cell>
        </row>
        <row r="1988">
          <cell r="A1988" t="str">
            <v>LOU-MIC-011</v>
          </cell>
          <cell r="B1988" t="str">
            <v>MICTÓRIO SIFONADO DE LOUÇA BRANCA, INCLUSIVE ENGATE FLEXÍVEL, EXCLUSIVE VÁLVULA DE DESCARGA</v>
          </cell>
          <cell r="C1988" t="str">
            <v>U</v>
          </cell>
          <cell r="D1988">
            <v>431.1</v>
          </cell>
        </row>
        <row r="1989">
          <cell r="A1989" t="str">
            <v>LOU-TAN-005</v>
          </cell>
          <cell r="B1989" t="str">
            <v>CUBA EM AÇO INOXIDÁVEL DE EMBUTIR, AISI 304, APLICAÇÃO PARA TANQUE (600X600X400MM), ASSENTAMENTO EM BANCADA, INCLUSIVE VÁLVULA DE ESCOAMENTO DE METAL COM ACABAMENTO CROMADO, SIFÃO DE METAL TIPO COPO COM ACABAMENTO CROMADO, FORNECIMENTO E INSTALAÇÃO</v>
          </cell>
          <cell r="C1989" t="str">
            <v>UN</v>
          </cell>
          <cell r="D1989">
            <v>669.26</v>
          </cell>
        </row>
        <row r="1990">
          <cell r="A1990" t="str">
            <v>LOU-TAN-010</v>
          </cell>
          <cell r="B1990" t="str">
            <v>CUBA EM AÇO INOXIDÁVEL DE SOBREPOR, AISI 304, APLICAÇÃO PARA TANQUE (630X515X260MM), ASSENTAMENTO EM BANCADA, INCLUSIVE VÁLVULA DE ESCOAMENTO DE METAL COM ACABAMENTO CROMADO, SIFÃO DE METAL TIPO COPO COM ACABAMENTO CROMADO, FORNECIMENTO E INSTALAÇÃO</v>
          </cell>
          <cell r="C1990" t="str">
            <v>UN</v>
          </cell>
          <cell r="D1990">
            <v>612.97</v>
          </cell>
        </row>
        <row r="1991">
          <cell r="A1991" t="str">
            <v>LOU-TAN-015</v>
          </cell>
          <cell r="B1991" t="str">
            <v>TANQUE DE LOUÇA BRANCA COM COLUNA, CAPACIDADE 22 LITROS, INCLUSIVE ACESSÓRIOS DE FIXAÇÃO, FORNECIMENTO, INSTALAÇÃO E REJUNTAMENTO, EXCLUSIVE TORNEIRA, VÁLVULA DE ESCOAMENTO E SIFÃO</v>
          </cell>
          <cell r="C1991" t="str">
            <v>U</v>
          </cell>
          <cell r="D1991">
            <v>374.27</v>
          </cell>
        </row>
        <row r="1992">
          <cell r="A1992" t="str">
            <v>LOU-TAN-020</v>
          </cell>
          <cell r="B1992" t="str">
            <v>TANQUE DE LOUÇA BRANCA COM COLUNA, CAPACIDADE 22 LITROS, INCLUSIVE ACESSÓRIOS DE FIXAÇÃO, VÁLVULA DE ESCOAMENTO DE METAL COM ACABAMENTO CROMADO, SIFÃO DE METAL TIPO COPO COM ACABAMENTO CROMADO, FORNECIMENTO, INSTALAÇÃO E REJUNTAMENTO, EXCLUSIVE TORNEIRA</v>
          </cell>
          <cell r="C1992" t="str">
            <v>U</v>
          </cell>
          <cell r="D1992">
            <v>581.14</v>
          </cell>
        </row>
        <row r="1993">
          <cell r="A1993" t="str">
            <v>LOU-TAN-035</v>
          </cell>
          <cell r="B1993" t="str">
            <v>TANQUE DE POLIPROPILENO, CAPACIDADE 15 LITROS, INCLUSIVE ACESSÓRIOS DE FIXAÇÃO, VÁLVULA DE ESCOAMENTO DE PLÁSTICO (PVC) NA COR BRANCA, SIFÃO DE PLÁSTICO (PVC) TIPO COPO NA COR BRANCA, FORNECIMENTO E INSTALAÇÃO, EXCLUSIVE TORNEIRA</v>
          </cell>
          <cell r="C1993" t="str">
            <v>U</v>
          </cell>
          <cell r="D1993">
            <v>124.14</v>
          </cell>
        </row>
        <row r="1994">
          <cell r="A1994" t="str">
            <v>LOU-TAN-040</v>
          </cell>
          <cell r="B1994" t="str">
            <v>TANQUE DE POLIPROPILENO, CAPACIDADE 24 LITROS, INCLUSIVE ACESSÓRIOS DE FIXAÇÃO, VÁLVULA DE ESCOAMENTO DE PLÁSTICO (PVC) NA COR BRANCA, SIFÃO DE PLÁSTICO (PVC) TIPO COPO NA COR BRANCA, FORNECIMENTO E INSTALAÇÃO, EXCLUSIVE TORNEIRA</v>
          </cell>
          <cell r="C1994" t="str">
            <v>U</v>
          </cell>
          <cell r="D1994">
            <v>150.58000000000001</v>
          </cell>
        </row>
        <row r="1995">
          <cell r="A1995" t="str">
            <v>LOU-VAS-005</v>
          </cell>
          <cell r="B1995" t="str">
            <v>VASO SANITÁRIO ENVELOPADO</v>
          </cell>
          <cell r="C1995" t="str">
            <v>U</v>
          </cell>
          <cell r="D1995">
            <v>612.89</v>
          </cell>
        </row>
        <row r="1996">
          <cell r="A1996" t="str">
            <v>LOU-VAS-010</v>
          </cell>
          <cell r="B1996" t="str">
            <v>BACIA SANITÁRIA (VASO) DE LOUÇA CONVENCIONAL, COR BRANCA, INCLUSIVE ACESSÓRIOS DE FIXAÇÃO/VEDAÇÃO, FORNECIMENTO, INSTALAÇÃO E REJUNTAMENTO, EXCLUSIVE VÁLVULA DE DESCARGA E TUBO DE LIGAÇÃO</v>
          </cell>
          <cell r="C1996" t="str">
            <v>UN</v>
          </cell>
          <cell r="D1996">
            <v>209.21</v>
          </cell>
        </row>
        <row r="1997">
          <cell r="A1997" t="str">
            <v>LOU-VAS-015</v>
          </cell>
          <cell r="B1997" t="str">
            <v>BACIA SANITÁRIA (VASO) DE LOUÇA COM CAIXA ACOPLADA, COR BRANCA, INCLUSIVE ACESSÓRIOS DE FIXAÇÃO/VEDAÇÃO, ENGATE FLEXÍVEL METÁLICO, FORNECIMENTO, INSTALAÇÃO E REJUNTAMENTO</v>
          </cell>
          <cell r="C1997" t="str">
            <v>UN</v>
          </cell>
          <cell r="D1997">
            <v>494.21</v>
          </cell>
        </row>
        <row r="1998">
          <cell r="A1998" t="str">
            <v>LOU-VAS-020</v>
          </cell>
          <cell r="B1998" t="str">
            <v>BACIA SANITÁRIA (VASO) DE LOUÇA CONVENCIONAL, COR BRANCA, INCLUSIVE ACESSÓRIOS DE FIXAÇÃO/VEDAÇÃO, VÁLVULA DE DESCARGA METÁLICA COM ACIONAMENTO DUPLO, TUBO DE LIGAÇÃO DE LATÃO COM CANOPLA, FORNECIMENTO, INSTALAÇÃO E REJUNTAMENTO</v>
          </cell>
          <cell r="C1998" t="str">
            <v>UN</v>
          </cell>
          <cell r="D1998">
            <v>480.45</v>
          </cell>
        </row>
        <row r="1999">
          <cell r="A1999" t="str">
            <v>LOU-VAS-025</v>
          </cell>
          <cell r="B1999" t="str">
            <v>BACIA SANITÁRIA (VASO) DE LOUÇA CONVENCIONAL INFANTIL, COR BRANCA, INCLUSIVE ACESSÓRIOS DE FIXAÇÃO/VEDAÇÃO, VÁLVULA DE DESCARGA METÁLICA COM ACIONAMENTO DUPLO, TUBO DE LIGAÇÃO DE LATÃO COM CANOPLA, FORNECIMENTO, INSTALAÇÃO E REJUNTAMENTO</v>
          </cell>
          <cell r="C1999" t="str">
            <v>UN</v>
          </cell>
          <cell r="D1999">
            <v>618.25</v>
          </cell>
        </row>
        <row r="2000">
          <cell r="A2000" t="str">
            <v>LOU-VAS-030</v>
          </cell>
          <cell r="B2000" t="str">
            <v>BACIA DE LOUÇA TURCA CONVENCIONAL, COR BRANCA, INCLUSIVE ACESSÓRIOS, FORNECIMENTO, INSTALAÇÃO E REJUNTAMENTO</v>
          </cell>
          <cell r="C2000" t="str">
            <v>UN</v>
          </cell>
          <cell r="D2000">
            <v>624.66</v>
          </cell>
        </row>
        <row r="2001">
          <cell r="A2001" t="str">
            <v>LOU-VAS-035</v>
          </cell>
          <cell r="B2001" t="str">
            <v>BACIA SANITÁRIA (VASO) DE LOUÇA CONVENCIONAL, ACESSÍVEL (PCR/PMR), COR BRANCA, COM INSTALAÇÃO DE SÓCULO NA BASE DA BACIA ACOMPANHANDO A PROJEÇÃO DA BASE, NÃO ULTRAPASSANDO ALTURA DE 5CM, ALTURA MÁXIMA DE 46CM (BACIA+ASSENTO), INCLUSIVE ACESSÓRIOS DE FIXAÇÃO/VEDAÇÃO, VÁLVULA DE DESCARGA METÁLICA COM ACIONAMENTO DUPLO, TUBO DE LIGAÇÃO DE LATÃO COM CANOPLA, FORNECIMENTO, INSTALAÇÃO E REJUNTAMENTO, EXCLUSIVE ASSENTO</v>
          </cell>
          <cell r="C2001" t="str">
            <v>UN</v>
          </cell>
          <cell r="D2001">
            <v>495.81</v>
          </cell>
        </row>
        <row r="2002">
          <cell r="A2002" t="str">
            <v>MAO-AJD-005</v>
          </cell>
          <cell r="B2002" t="str">
            <v>AJUDANTE DE ARMADOR COM ENCARGOS COMPLEMENTARES</v>
          </cell>
          <cell r="C2002" t="str">
            <v>HORA</v>
          </cell>
          <cell r="D2002">
            <v>16.55</v>
          </cell>
        </row>
        <row r="2003">
          <cell r="A2003" t="str">
            <v>MAO-AJD-010</v>
          </cell>
          <cell r="B2003" t="str">
            <v>AJUDANTE DE CARPINTEIRO COM ENCARGOS COMPLEMENTARES</v>
          </cell>
          <cell r="C2003" t="str">
            <v>HORA</v>
          </cell>
          <cell r="D2003">
            <v>17.87</v>
          </cell>
        </row>
        <row r="2004">
          <cell r="A2004" t="str">
            <v>MAO-AJD-015</v>
          </cell>
          <cell r="B2004" t="str">
            <v>AJUDANTE DE ELETRICISTA COM ENCARGOS COMPLEMENTARES</v>
          </cell>
          <cell r="C2004" t="str">
            <v>HORA</v>
          </cell>
          <cell r="D2004">
            <v>18.25</v>
          </cell>
        </row>
        <row r="2005">
          <cell r="A2005" t="str">
            <v>MAO-AJD-020</v>
          </cell>
          <cell r="B2005" t="str">
            <v>AJUDANTE DE BOMBEIRO/ENCANADOR COM ENCARGOS COMPLEMENTARES</v>
          </cell>
          <cell r="C2005" t="str">
            <v>HORA</v>
          </cell>
          <cell r="D2005">
            <v>17.45</v>
          </cell>
        </row>
        <row r="2006">
          <cell r="A2006" t="str">
            <v>MAO-AJD-025</v>
          </cell>
          <cell r="B2006" t="str">
            <v>AJUDANTE DE TELHADISTA COM ENCARGOS COMPLEMENTARES</v>
          </cell>
          <cell r="C2006" t="str">
            <v>HORA</v>
          </cell>
          <cell r="D2006">
            <v>17.87</v>
          </cell>
        </row>
        <row r="2007">
          <cell r="A2007" t="str">
            <v>MAO-AJD-030</v>
          </cell>
          <cell r="B2007" t="str">
            <v>AJUDANTE DE PINTOR COM ENCARGOS COMPLEMENTARES</v>
          </cell>
          <cell r="C2007" t="str">
            <v>HORA</v>
          </cell>
          <cell r="D2007">
            <v>19.14</v>
          </cell>
        </row>
        <row r="2008">
          <cell r="A2008" t="str">
            <v>MAO-AJD-035</v>
          </cell>
          <cell r="B2008" t="str">
            <v>AJUDANTE ESPECIALIZADO COM ENCARGOS COMPLEMENTARES</v>
          </cell>
          <cell r="C2008" t="str">
            <v>HORA</v>
          </cell>
          <cell r="D2008">
            <v>17.84</v>
          </cell>
        </row>
        <row r="2009">
          <cell r="A2009" t="str">
            <v>MAO-AJD-040</v>
          </cell>
          <cell r="B2009" t="str">
            <v>SERVENTE COM ENCARGOS COMPLEMENTARES</v>
          </cell>
          <cell r="C2009" t="str">
            <v>HORA</v>
          </cell>
          <cell r="D2009">
            <v>16.21</v>
          </cell>
        </row>
        <row r="2010">
          <cell r="A2010" t="str">
            <v>MAO-AJD-045</v>
          </cell>
          <cell r="B2010" t="str">
            <v>REJUNTADOR COM ENCARGOS COMPLEMENTARES</v>
          </cell>
          <cell r="C2010" t="str">
            <v>HORA</v>
          </cell>
          <cell r="D2010">
            <v>16.21</v>
          </cell>
        </row>
        <row r="2011">
          <cell r="A2011" t="str">
            <v>MAO-OFC-005</v>
          </cell>
          <cell r="B2011" t="str">
            <v>AZULEJISTA COM ENCARGOS COMPLEMENTARES</v>
          </cell>
          <cell r="C2011" t="str">
            <v>HORA</v>
          </cell>
          <cell r="D2011">
            <v>23.75</v>
          </cell>
        </row>
        <row r="2012">
          <cell r="A2012" t="str">
            <v>MAO-OFC-010</v>
          </cell>
          <cell r="B2012" t="str">
            <v>CALCETEIRO COM ENCARGOS COMPLEMENTARES</v>
          </cell>
          <cell r="C2012" t="str">
            <v>HORA</v>
          </cell>
          <cell r="D2012">
            <v>17.27</v>
          </cell>
        </row>
        <row r="2013">
          <cell r="A2013" t="str">
            <v>MAO-OFC-015</v>
          </cell>
          <cell r="B2013" t="str">
            <v>CARPINTEIRO DE ESQUADRIA COM ENCARGOS COMPLEMENTARES</v>
          </cell>
          <cell r="C2013" t="str">
            <v>HORA</v>
          </cell>
          <cell r="D2013">
            <v>24.92</v>
          </cell>
        </row>
        <row r="2014">
          <cell r="A2014" t="str">
            <v>MAO-OFC-020</v>
          </cell>
          <cell r="B2014" t="str">
            <v>CARPINTEIRO DE FORMA COM ENCARGOS COMPLEMENTARES</v>
          </cell>
          <cell r="C2014" t="str">
            <v>HORA</v>
          </cell>
          <cell r="D2014">
            <v>22.12</v>
          </cell>
        </row>
        <row r="2015">
          <cell r="A2015" t="str">
            <v>MAO-OFC-035</v>
          </cell>
          <cell r="B2015" t="str">
            <v>ELETRICISTA COM ENCARGOS COMPLEMENTARES</v>
          </cell>
          <cell r="C2015" t="str">
            <v>HORA</v>
          </cell>
          <cell r="D2015">
            <v>22.61</v>
          </cell>
        </row>
        <row r="2016">
          <cell r="A2016" t="str">
            <v>MAO-OFC-040</v>
          </cell>
          <cell r="B2016" t="str">
            <v>BOMBEIRO/ENCANADOR COM ENCARGOS COMPLEMENTARES</v>
          </cell>
          <cell r="C2016" t="str">
            <v>HORA</v>
          </cell>
          <cell r="D2016">
            <v>21.76</v>
          </cell>
        </row>
        <row r="2017">
          <cell r="A2017" t="str">
            <v>MAO-OFC-045</v>
          </cell>
          <cell r="B2017" t="str">
            <v>ARMADOR COM ENCARGOS COMPLEMENTARES</v>
          </cell>
          <cell r="C2017" t="str">
            <v>HORA</v>
          </cell>
          <cell r="D2017">
            <v>22.24</v>
          </cell>
        </row>
        <row r="2018">
          <cell r="A2018" t="str">
            <v>MAO-OFC-050</v>
          </cell>
          <cell r="B2018" t="str">
            <v>GESSEIRO COM ENCARGOS COMPLEMENTARES</v>
          </cell>
          <cell r="C2018" t="str">
            <v>HORA</v>
          </cell>
          <cell r="D2018">
            <v>22.74</v>
          </cell>
        </row>
        <row r="2019">
          <cell r="A2019" t="str">
            <v>MAO-OFC-055</v>
          </cell>
          <cell r="B2019" t="str">
            <v>GRANITEIRO/MARMORISTA COM ENCARGOS COMPLEMENTARES</v>
          </cell>
          <cell r="C2019" t="str">
            <v>HORA</v>
          </cell>
          <cell r="D2019">
            <v>23.31</v>
          </cell>
        </row>
        <row r="2020">
          <cell r="A2020" t="str">
            <v>MAO-OFC-060</v>
          </cell>
          <cell r="B2020" t="str">
            <v>JARDINEIRO COM ENCARGOS COMPLEMENTARES</v>
          </cell>
          <cell r="C2020" t="str">
            <v>HORA</v>
          </cell>
          <cell r="D2020">
            <v>19.86</v>
          </cell>
        </row>
        <row r="2021">
          <cell r="A2021" t="str">
            <v>MAO-OFC-065</v>
          </cell>
          <cell r="B2021" t="str">
            <v>LADRILHISTA COM ENCARGOS COMPLEMENTARES</v>
          </cell>
          <cell r="C2021" t="str">
            <v>HORA</v>
          </cell>
          <cell r="D2021">
            <v>23.75</v>
          </cell>
        </row>
        <row r="2022">
          <cell r="A2022" t="str">
            <v>MAO-OFC-070</v>
          </cell>
          <cell r="B2022" t="str">
            <v>MONTADOR COM ENCARGOS COMPLEMENTARES</v>
          </cell>
          <cell r="C2022" t="str">
            <v>HORA</v>
          </cell>
          <cell r="D2022">
            <v>19.010000000000002</v>
          </cell>
        </row>
        <row r="2023">
          <cell r="A2023" t="str">
            <v>MAO-OFC-075</v>
          </cell>
          <cell r="B2023" t="str">
            <v>PEDREIRO COM ENCARGOS COMPLEMENTARES</v>
          </cell>
          <cell r="C2023" t="str">
            <v>HORA</v>
          </cell>
          <cell r="D2023">
            <v>22.37</v>
          </cell>
        </row>
        <row r="2024">
          <cell r="A2024" t="str">
            <v>MAO-OFC-080</v>
          </cell>
          <cell r="B2024" t="str">
            <v>PINTOR COM ENCARGOS COMPLEMENTARES</v>
          </cell>
          <cell r="C2024" t="str">
            <v>HORA</v>
          </cell>
          <cell r="D2024">
            <v>23.43</v>
          </cell>
        </row>
        <row r="2025">
          <cell r="A2025" t="str">
            <v>MAO-OFC-085</v>
          </cell>
          <cell r="B2025" t="str">
            <v>POCEIRO COM ENCARGOS COMPLEMENTARES</v>
          </cell>
          <cell r="C2025" t="str">
            <v>HORA</v>
          </cell>
          <cell r="D2025">
            <v>18.100000000000001</v>
          </cell>
        </row>
        <row r="2026">
          <cell r="A2026" t="str">
            <v>MAO-OFC-090</v>
          </cell>
          <cell r="B2026" t="str">
            <v>RASPADOR COM ENCARGOS COMPLEMENTARES</v>
          </cell>
          <cell r="C2026" t="str">
            <v>HORA</v>
          </cell>
          <cell r="D2026">
            <v>22.12</v>
          </cell>
        </row>
        <row r="2027">
          <cell r="A2027" t="str">
            <v>MAO-OFC-100</v>
          </cell>
          <cell r="B2027" t="str">
            <v>TAQUEIRO COM ENCARGOS COMPLEMENTARES</v>
          </cell>
          <cell r="C2027" t="str">
            <v>HORA</v>
          </cell>
          <cell r="D2027">
            <v>22.12</v>
          </cell>
        </row>
        <row r="2028">
          <cell r="A2028" t="str">
            <v>MAO-OFC-105</v>
          </cell>
          <cell r="B2028" t="str">
            <v>TELHADISTA COM ENCARGOS COMPLEMENTARES</v>
          </cell>
          <cell r="C2028" t="str">
            <v>HORA</v>
          </cell>
          <cell r="D2028">
            <v>21.89</v>
          </cell>
        </row>
        <row r="2029">
          <cell r="A2029" t="str">
            <v>MAO-OFC-110</v>
          </cell>
          <cell r="B2029" t="str">
            <v>ESTUCADOR COM ENCARGOS COMPLEMENTARES</v>
          </cell>
          <cell r="C2029" t="str">
            <v>HORA</v>
          </cell>
          <cell r="D2029">
            <v>22.37</v>
          </cell>
        </row>
        <row r="2030">
          <cell r="A2030" t="str">
            <v>MAO-OFC-115</v>
          </cell>
          <cell r="B2030" t="str">
            <v>MARCENEIRO COM ENCARGOS COMPLEMENTARES</v>
          </cell>
          <cell r="C2030" t="str">
            <v>HORA</v>
          </cell>
          <cell r="D2030">
            <v>22.18</v>
          </cell>
        </row>
        <row r="2031">
          <cell r="A2031" t="str">
            <v>MES-ARD-005</v>
          </cell>
          <cell r="B2031" t="str">
            <v>CONJUNTO DE MESA E BANCOS DE ARDÓSIA</v>
          </cell>
          <cell r="C2031" t="str">
            <v>CJ</v>
          </cell>
          <cell r="D2031">
            <v>494.37</v>
          </cell>
        </row>
        <row r="2032">
          <cell r="A2032" t="str">
            <v>MES-CON-005</v>
          </cell>
          <cell r="B2032" t="str">
            <v>CONJUNTO DE MESA E BANCOS DE CONCRETO PARA JOGOS (02 BANCOS EM ARCO COM D INTERNO = 130 CM E H = 43 CM E MESA COM D = 80 CM, E = 8 CM E H = 75 CM)</v>
          </cell>
          <cell r="C2032" t="str">
            <v>CJ</v>
          </cell>
          <cell r="D2032">
            <v>801.9</v>
          </cell>
        </row>
        <row r="2033">
          <cell r="A2033" t="str">
            <v>MET-BOI-005</v>
          </cell>
          <cell r="B2033" t="str">
            <v>TORNEIRA CHAVE BOIA AUTOMÁTICA PARA RESERVATÓRIO</v>
          </cell>
          <cell r="C2033" t="str">
            <v>U</v>
          </cell>
          <cell r="D2033">
            <v>83.98</v>
          </cell>
        </row>
        <row r="2034">
          <cell r="A2034" t="str">
            <v>MET-BOI-010</v>
          </cell>
          <cell r="B2034" t="str">
            <v>TORNEIRA DE BOIA, TIPO ROSCÁVEL 1/2", EXCLUSIVE ADAPTADOR SOLDÁVEL DE PVC COM FLANGES E ANEL PARA CAIXA DÁGUA</v>
          </cell>
          <cell r="C2034" t="str">
            <v>UN</v>
          </cell>
          <cell r="D2034">
            <v>41.28</v>
          </cell>
        </row>
        <row r="2035">
          <cell r="A2035" t="str">
            <v>MET-BOI-015</v>
          </cell>
          <cell r="B2035" t="str">
            <v>TORNEIRA DE BOIA, TIPO ROSCÁVEL 3/4", EXCLUSIVE ADAPTADOR SOLDÁVEL DE PVC COM FLANGES E ANEL PARA CAIXA DÁGUA</v>
          </cell>
          <cell r="C2035" t="str">
            <v>UN</v>
          </cell>
          <cell r="D2035">
            <v>32.39</v>
          </cell>
        </row>
        <row r="2036">
          <cell r="A2036" t="str">
            <v>MET-BOI-020</v>
          </cell>
          <cell r="B2036" t="str">
            <v>TORNEIRA DE BOIA, TIPO ROSCÁVEL 1", EXCLUSIVE ADAPTADOR SOLDÁVEL DE PVC COM FLANGES E ANEL PARA CAIXA DÁGUA</v>
          </cell>
          <cell r="C2036" t="str">
            <v>UN</v>
          </cell>
          <cell r="D2036">
            <v>75.12</v>
          </cell>
        </row>
        <row r="2037">
          <cell r="A2037" t="str">
            <v>MET-BOI-021</v>
          </cell>
          <cell r="B2037" t="str">
            <v>TORNEIRA DE BOIA, TIPO ROSCÁVEL 1.1/4", EXCLUSIVE ADAPTADOR SOLDÁVEL DE PVC COM FLANGES E ANEL PARA CAIXA DÁGUA</v>
          </cell>
          <cell r="C2037" t="str">
            <v>UN</v>
          </cell>
          <cell r="D2037">
            <v>153.16999999999999</v>
          </cell>
        </row>
        <row r="2038">
          <cell r="A2038" t="str">
            <v>MET-BOI-022</v>
          </cell>
          <cell r="B2038" t="str">
            <v>TORNEIRA DE BOIA, TIPO ROSCÁVEL 1.1/2", EXCLUSIVE ADAPTADOR SOLDÁVEL DE PVC COM FLANGES E ANEL PARA CAIXA DÁGUA</v>
          </cell>
          <cell r="C2038" t="str">
            <v>UN</v>
          </cell>
          <cell r="D2038">
            <v>101.48</v>
          </cell>
        </row>
        <row r="2039">
          <cell r="A2039" t="str">
            <v>MET-BOI-023</v>
          </cell>
          <cell r="B2039" t="str">
            <v>TORNEIRA DE BOIA, TIPO ROSCÁVEL 2", EXCLUSIVE ADAPTADOR SOLDÁVEL DE PVC COM FLANGES E ANEL PARA CAIXA DÁGUA</v>
          </cell>
          <cell r="C2039" t="str">
            <v>UN</v>
          </cell>
          <cell r="D2039">
            <v>120.71</v>
          </cell>
        </row>
        <row r="2040">
          <cell r="A2040" t="str">
            <v>MET-BOL-005</v>
          </cell>
          <cell r="B2040" t="str">
            <v>BOLSA DE BORRACHA D = 1 1/2"</v>
          </cell>
          <cell r="C2040" t="str">
            <v>U</v>
          </cell>
          <cell r="D2040">
            <v>14.13</v>
          </cell>
        </row>
        <row r="2041">
          <cell r="A2041" t="str">
            <v>MET-CHU-005</v>
          </cell>
          <cell r="B2041" t="str">
            <v>BRAÇO PARA CHUVEIRO, COMPRIMENTO 40 CM, DIÂMETRO NOMINAL DE 1/2" (20MM), INCLUSIVE ACABAMENTO</v>
          </cell>
          <cell r="C2041" t="str">
            <v>UN</v>
          </cell>
          <cell r="D2041">
            <v>19.440000000000001</v>
          </cell>
        </row>
        <row r="2042">
          <cell r="A2042" t="str">
            <v>MET-CHU-015</v>
          </cell>
          <cell r="B2042" t="str">
            <v>CHUVEIRO COM ARTICULAÇÃO 517-C D = 1/2"</v>
          </cell>
          <cell r="C2042" t="str">
            <v>U</v>
          </cell>
          <cell r="D2042">
            <v>130.85</v>
          </cell>
        </row>
        <row r="2043">
          <cell r="A2043" t="str">
            <v>MET-CHU-025</v>
          </cell>
          <cell r="B2043" t="str">
            <v>CHUVEIRO-ELÉTRICO CROMADO 1/2"</v>
          </cell>
          <cell r="C2043" t="str">
            <v>U</v>
          </cell>
          <cell r="D2043">
            <v>229.64</v>
          </cell>
        </row>
        <row r="2044">
          <cell r="A2044" t="str">
            <v>MET-CHU-030</v>
          </cell>
          <cell r="B2044" t="str">
            <v>CHUVEIRO ELÉTRICO COM RESISTÊNCIA BLINDADA</v>
          </cell>
          <cell r="C2044" t="str">
            <v>U</v>
          </cell>
          <cell r="D2044">
            <v>226.85</v>
          </cell>
        </row>
        <row r="2045">
          <cell r="A2045" t="str">
            <v>MET-DUC-005</v>
          </cell>
          <cell r="B2045" t="str">
            <v>DUCHA HIGIÊNICA COM REGISTRO PARA CONTROLE DE FLUXO DE ÁGUA, DIÂMETRO 1/2" (20MM), INCLUSIVE FORNECIMENTO E INSTALAÇÃO</v>
          </cell>
          <cell r="C2045" t="str">
            <v>UN</v>
          </cell>
          <cell r="D2045">
            <v>146.94999999999999</v>
          </cell>
        </row>
        <row r="2046">
          <cell r="A2046" t="str">
            <v>MET-LIG-005</v>
          </cell>
          <cell r="B2046" t="str">
            <v>LIGAÇÃO FLEXÍVEL METÁLICA, DIÂMETRO 1/2" (20MM), INCLUSIVE FORNECIMENTO E INSTALAÇÃO</v>
          </cell>
          <cell r="C2046" t="str">
            <v>UN</v>
          </cell>
          <cell r="D2046">
            <v>52.74</v>
          </cell>
        </row>
        <row r="2047">
          <cell r="A2047" t="str">
            <v>MET-LIG-010</v>
          </cell>
          <cell r="B2047" t="str">
            <v>LIGAÇÃO PARA SAÍDA DE VASO SANITÁRIO PVC CROMADO</v>
          </cell>
          <cell r="C2047" t="str">
            <v>U</v>
          </cell>
          <cell r="D2047">
            <v>62.21</v>
          </cell>
        </row>
        <row r="2048">
          <cell r="A2048" t="str">
            <v>MET-PAR-005</v>
          </cell>
          <cell r="B2048" t="str">
            <v>PARAFUSO CASTELO, NÚMERO 8, INCLUSIVE FORNECIMENTO COM ARRUELA E BUCHA DE NYLON</v>
          </cell>
          <cell r="C2048" t="str">
            <v>UN</v>
          </cell>
          <cell r="D2048">
            <v>3.84</v>
          </cell>
        </row>
        <row r="2049">
          <cell r="A2049" t="str">
            <v>MET-SIF-005</v>
          </cell>
          <cell r="B2049" t="str">
            <v>INSTALAÇÃO DE SIFÃO DE METAL PARA LAVATÓRIO, TIPO COPO COM ACABAMENTO CROMADO, DIÂMETRO (1"X1.1/2"), INCLUSIVE FORNECIMENTO</v>
          </cell>
          <cell r="C2049" t="str">
            <v>U</v>
          </cell>
          <cell r="D2049">
            <v>162.91999999999999</v>
          </cell>
        </row>
        <row r="2050">
          <cell r="A2050" t="str">
            <v>MET-SIF-010</v>
          </cell>
          <cell r="B2050" t="str">
            <v>INSTALAÇÃO DE SIFÃO DE METAL PARA PIA, TIPO COPO COM ACABAMENTO CROMADO, DIÂMETRO (1.1/2"X1.1/2" OU 2"), INCLUSIVE FORNECIMENTO</v>
          </cell>
          <cell r="C2050" t="str">
            <v>U</v>
          </cell>
          <cell r="D2050">
            <v>203.83</v>
          </cell>
        </row>
        <row r="2051">
          <cell r="A2051" t="str">
            <v>MET-TOR-010</v>
          </cell>
          <cell r="B2051" t="str">
            <v>TORNEIRA METÁLICA PARA IRRIGAÇÃO/JARDIM, ACABAMENTO CROMADO, APLICAÇÃO DE PAREDE, INCLUSIVE FORNECIMENTO E INSTALAÇÃO</v>
          </cell>
          <cell r="C2051" t="str">
            <v>UN</v>
          </cell>
          <cell r="D2051">
            <v>40.99</v>
          </cell>
        </row>
        <row r="2052">
          <cell r="A2052" t="str">
            <v>MET-TOR-015</v>
          </cell>
          <cell r="B2052" t="str">
            <v>TORNEIRA METÁLICA PARA PIA, BICA MÓVEL, ABERTURA 1/4 DE VOLTA, ACABAMENTO CROMADO, COM AREJADOR, APLICAÇÃO DE MESA, INCLUSIVE ENGATE FLEXÍVEL METÁLICO, FORNECIMENTO E INSTALAÇÃO</v>
          </cell>
          <cell r="C2052" t="str">
            <v>UN</v>
          </cell>
          <cell r="D2052">
            <v>146.85</v>
          </cell>
        </row>
        <row r="2053">
          <cell r="A2053" t="str">
            <v>MET-TOR-020</v>
          </cell>
          <cell r="B2053" t="str">
            <v>TORNEIRA METÁLICA PARA PIA, BICA MÓVEL, ABERTURA 1/4 DE VOLTA, ACABAMENTO CROMADO, COM AREJADOR, APLICAÇÃO DE PAREDE, INCLUSIVE FORNECIMENTO E INSTALAÇÃO</v>
          </cell>
          <cell r="C2053" t="str">
            <v>UN</v>
          </cell>
          <cell r="D2053">
            <v>87.41</v>
          </cell>
        </row>
        <row r="2054">
          <cell r="A2054" t="str">
            <v>MET-TOR-021</v>
          </cell>
          <cell r="B2054" t="str">
            <v>TORNEIRA METÁLICA PARA PIA, ABERTURA 1/4 DE VOLTA, ACABAMENTO CROMADO, COM AREJADOR, APLICAÇÃO DE PAREDE, INCLUSIVE FORNECIMENTO E INSTALAÇÃO</v>
          </cell>
          <cell r="C2054" t="str">
            <v>UN</v>
          </cell>
          <cell r="D2054">
            <v>73.319999999999993</v>
          </cell>
        </row>
        <row r="2055">
          <cell r="A2055" t="str">
            <v>MET-TOR-022</v>
          </cell>
          <cell r="B2055" t="str">
            <v>TORNEIRA METÁLICA PARA PIA, ABERTURA 1/4 DE VOLTA, ACABAMENTO CROMADO, SEM AREJADOR, APLICAÇÃO DE PAREDE, INCLUSIVE FORNECIMENTO E INSTALAÇÃO</v>
          </cell>
          <cell r="C2055" t="str">
            <v>UN</v>
          </cell>
          <cell r="D2055">
            <v>74.98</v>
          </cell>
        </row>
        <row r="2056">
          <cell r="A2056" t="str">
            <v>MET-TOR-025</v>
          </cell>
          <cell r="B2056" t="str">
            <v>TORNEIRA METÁLICA PARA BEBEDOURO, ACABAMENTO CROMADO, APLICAÇÃO DE PAREDE, INCLUSIVE FORNECIMENTO E INSTALAÇÃO</v>
          </cell>
          <cell r="C2056" t="str">
            <v>UN</v>
          </cell>
          <cell r="D2056">
            <v>95.3</v>
          </cell>
        </row>
        <row r="2057">
          <cell r="A2057" t="str">
            <v>MET-TOR-030</v>
          </cell>
          <cell r="B2057" t="str">
            <v>TORNEIRA METÁLICA PARA LAVATÓRIO, FECHAMENTO AUTOMÁTICO, ACABAMENTO CROMADO, COM AREJADOR, APLICAÇÃO DE MESA, INCLUSIVE ENGATE FLEXÍVEL METÁLICO, FORNECIMENTO E INSTALAÇÃO</v>
          </cell>
          <cell r="C2057" t="str">
            <v>UN</v>
          </cell>
          <cell r="D2057">
            <v>325.31</v>
          </cell>
        </row>
        <row r="2058">
          <cell r="A2058" t="str">
            <v>MET-TOR-035</v>
          </cell>
          <cell r="B2058" t="str">
            <v>TORNEIRA METÁLICA PARA LAVATÓRIO, ABERTURA 1/4 DE VOLTA, ACABAMENTO CROMADO, COM AREJADOR, APLICAÇÃO DE MESA, INCLUSIVE ENGATE FLEXÍVEL METÁLICO, FORNECIMENTO E INSTALAÇÃO</v>
          </cell>
          <cell r="C2058" t="str">
            <v>UN</v>
          </cell>
          <cell r="D2058">
            <v>118.11</v>
          </cell>
        </row>
        <row r="2059">
          <cell r="A2059" t="str">
            <v>MET-TOR-040</v>
          </cell>
          <cell r="B2059" t="str">
            <v>TORNEIRA METÁLICA PARA TANQUE, ACABAMENTO CROMADO, BICO COM ROSCA, FORNECIMENTO E INSTALAÇÃO</v>
          </cell>
          <cell r="C2059" t="str">
            <v>UN</v>
          </cell>
          <cell r="D2059">
            <v>71.239999999999995</v>
          </cell>
        </row>
        <row r="2060">
          <cell r="A2060" t="str">
            <v>MET-TUB-005</v>
          </cell>
          <cell r="B2060" t="str">
            <v>TUBO DE LIGAÇÃO DE ÁGUA PARA BACIA SANITÁRIA (VASO), DN 1.1/2", COMPRIMENTO 20CM, INCLUSIVE CANOPLA, SPUD, FORNECIMENTO E INSTALAÇÃO</v>
          </cell>
          <cell r="C2060" t="str">
            <v>U</v>
          </cell>
          <cell r="D2060">
            <v>44.85</v>
          </cell>
        </row>
        <row r="2061">
          <cell r="A2061" t="str">
            <v>MET-TUB-010</v>
          </cell>
          <cell r="B2061" t="str">
            <v>TUBO LONGO DN 40MM (1.1/2"), PARA CAIXA DE DESCARGA, INCLUSIVE FORNECIMENTO E INSTALAÇÃO</v>
          </cell>
          <cell r="C2061" t="str">
            <v>U</v>
          </cell>
          <cell r="D2061">
            <v>21.07</v>
          </cell>
        </row>
        <row r="2062">
          <cell r="A2062" t="str">
            <v>MET-TUB-015</v>
          </cell>
          <cell r="B2062" t="str">
            <v>TUBO PARA VÁLVULA DE DESCARGA Nº. 18 COM ADAPTADOR D = 1 1/2"</v>
          </cell>
          <cell r="C2062" t="str">
            <v>U</v>
          </cell>
          <cell r="D2062">
            <v>44.11</v>
          </cell>
        </row>
        <row r="2063">
          <cell r="A2063" t="str">
            <v>MET-VAL-005</v>
          </cell>
          <cell r="B2063" t="str">
            <v>VÁLVULA AMERICANA PIA INOX 1 1/2" X 3/4"</v>
          </cell>
          <cell r="C2063" t="str">
            <v>U</v>
          </cell>
          <cell r="D2063">
            <v>68.12</v>
          </cell>
        </row>
        <row r="2064">
          <cell r="A2064" t="str">
            <v>MET-VAL-010</v>
          </cell>
          <cell r="B2064" t="str">
            <v>VÁLVULA AMERICANA PIA INOX 4" X 1 1/2"</v>
          </cell>
          <cell r="C2064" t="str">
            <v>U</v>
          </cell>
          <cell r="D2064">
            <v>95.36</v>
          </cell>
        </row>
        <row r="2065">
          <cell r="A2065" t="str">
            <v>MET-VAL-015</v>
          </cell>
          <cell r="B2065" t="str">
            <v>VÁLVULA DE DESCARGA COM REGISTRO INTERNO, ACIONAMENTO SIMPLES, DN 1.1/2" (50MM), INCLUSIVE ACABAMENTO DA VÁLVULA</v>
          </cell>
          <cell r="C2065" t="str">
            <v>UN</v>
          </cell>
          <cell r="D2065">
            <v>206.93</v>
          </cell>
        </row>
        <row r="2066">
          <cell r="A2066" t="str">
            <v>MET-VAL-018</v>
          </cell>
          <cell r="B2066" t="str">
            <v>VÁLVULA DE RETENÇÃO DE PÉ COM CRIVO, D = 15 MM (1/2")</v>
          </cell>
          <cell r="C2066" t="str">
            <v>U</v>
          </cell>
          <cell r="D2066">
            <v>55.83</v>
          </cell>
        </row>
        <row r="2067">
          <cell r="A2067" t="str">
            <v>MET-VAL-019</v>
          </cell>
          <cell r="B2067" t="str">
            <v>VÁLVULA DE RETENÇÃO DE PÉ COM CRIVO, D = 20 MM (3/4")</v>
          </cell>
          <cell r="C2067" t="str">
            <v>U</v>
          </cell>
          <cell r="D2067">
            <v>70.63</v>
          </cell>
        </row>
        <row r="2068">
          <cell r="A2068" t="str">
            <v>MET-VAL-020</v>
          </cell>
          <cell r="B2068" t="str">
            <v>VÁLVULA DE RETENÇÃO DE PÉ COM CRIVO D = 25 MM (1")</v>
          </cell>
          <cell r="C2068" t="str">
            <v>U</v>
          </cell>
          <cell r="D2068">
            <v>79.430000000000007</v>
          </cell>
        </row>
        <row r="2069">
          <cell r="A2069" t="str">
            <v>MET-VAL-021</v>
          </cell>
          <cell r="B2069" t="str">
            <v>VÁLVULA DE RETENÇÃO DE PÉ COM CRIVO, D = 32 MM (1 1/4")</v>
          </cell>
          <cell r="C2069" t="str">
            <v>U</v>
          </cell>
          <cell r="D2069">
            <v>120.7</v>
          </cell>
        </row>
        <row r="2070">
          <cell r="A2070" t="str">
            <v>MET-VAL-022</v>
          </cell>
          <cell r="B2070" t="str">
            <v>VÁLVULA DE RETENÇÃO DE PÉ COM CRIVO, D = 40 MM (1 1/2")</v>
          </cell>
          <cell r="C2070" t="str">
            <v>U</v>
          </cell>
          <cell r="D2070">
            <v>127.38</v>
          </cell>
        </row>
        <row r="2071">
          <cell r="A2071" t="str">
            <v>MET-VAL-023</v>
          </cell>
          <cell r="B2071" t="str">
            <v>VÁLVULA DE RETENÇÃO DE PÉ COM CRIVO, D = 50 MM (2")</v>
          </cell>
          <cell r="C2071" t="str">
            <v>U</v>
          </cell>
          <cell r="D2071">
            <v>173.96</v>
          </cell>
        </row>
        <row r="2072">
          <cell r="A2072" t="str">
            <v>MET-VAL-024</v>
          </cell>
          <cell r="B2072" t="str">
            <v>VÁLVULA DE RETENÇÃO DE PÉ COM CRIVO, D = 65 MM (2 1/2")</v>
          </cell>
          <cell r="C2072" t="str">
            <v>U</v>
          </cell>
          <cell r="D2072">
            <v>299.27999999999997</v>
          </cell>
        </row>
        <row r="2073">
          <cell r="A2073" t="str">
            <v>MET-VAL-025</v>
          </cell>
          <cell r="B2073" t="str">
            <v>VÁLVULA DE RETENÇÃO DE PÉ COM CRIVO, D = 80 MM (3")</v>
          </cell>
          <cell r="C2073" t="str">
            <v>U</v>
          </cell>
          <cell r="D2073">
            <v>388.36</v>
          </cell>
        </row>
        <row r="2074">
          <cell r="A2074" t="str">
            <v>MET-VAL-026</v>
          </cell>
          <cell r="B2074" t="str">
            <v>VÁLVULA DE RETENÇÃO DE PÉ COM CRIVO, D = 100 MM (4")</v>
          </cell>
          <cell r="C2074" t="str">
            <v>U</v>
          </cell>
          <cell r="D2074">
            <v>670.86</v>
          </cell>
        </row>
        <row r="2075">
          <cell r="A2075" t="str">
            <v>MET-VAL-029</v>
          </cell>
          <cell r="B2075" t="str">
            <v>VÁLVULA PARA LAVATÓRIO COM LADRÃO D = 2 1/4" X 1"</v>
          </cell>
          <cell r="C2075" t="str">
            <v>U</v>
          </cell>
          <cell r="D2075">
            <v>89.12</v>
          </cell>
        </row>
        <row r="2076">
          <cell r="A2076" t="str">
            <v>MET-VAL-030</v>
          </cell>
          <cell r="B2076" t="str">
            <v>VÁLVULA PARA MICTÓRIO COM FECHAMENTO AUTOMÁTICO D = 1/2"</v>
          </cell>
          <cell r="C2076" t="str">
            <v>U</v>
          </cell>
          <cell r="D2076">
            <v>81.38</v>
          </cell>
        </row>
        <row r="2077">
          <cell r="A2077" t="str">
            <v>MET-VAL-035</v>
          </cell>
          <cell r="B2077" t="str">
            <v>INSTALAÇÃO DE VÁLVULA DE ESCOAMENTO DE METAL PARA TANQUE,  DN (1.1/4"), ACABAMENTO CROMADO, INCLUSIVE FORNECIMENTO</v>
          </cell>
          <cell r="C2077" t="str">
            <v>U</v>
          </cell>
          <cell r="D2077">
            <v>47.51</v>
          </cell>
        </row>
        <row r="2078">
          <cell r="A2078" t="str">
            <v>MET-VAL-038</v>
          </cell>
          <cell r="B2078" t="str">
            <v>VÁLVULA DE RETENÇÃO HORIZONTAL OU VERTICAL, Ø 15 MM (1/2")</v>
          </cell>
          <cell r="C2078" t="str">
            <v>U</v>
          </cell>
          <cell r="D2078">
            <v>86.6</v>
          </cell>
        </row>
        <row r="2079">
          <cell r="A2079" t="str">
            <v>MET-VAL-039</v>
          </cell>
          <cell r="B2079" t="str">
            <v>VÁLVULA DE RETENÇÃO HORIZONTAL OU VERTICAL, Ø 20 MM (3/4")</v>
          </cell>
          <cell r="C2079" t="str">
            <v>U</v>
          </cell>
          <cell r="D2079">
            <v>101.3</v>
          </cell>
        </row>
        <row r="2080">
          <cell r="A2080" t="str">
            <v>MET-VAL-040</v>
          </cell>
          <cell r="B2080" t="str">
            <v>VÁLVULA DE RETENÇÃO HORIZONTAL OU VERTICAL, Ø 32 MM (1 1/4")</v>
          </cell>
          <cell r="C2080" t="str">
            <v>U</v>
          </cell>
          <cell r="D2080">
            <v>198.7</v>
          </cell>
        </row>
        <row r="2081">
          <cell r="A2081" t="str">
            <v>MET-VAL-045</v>
          </cell>
          <cell r="B2081" t="str">
            <v>VÁLVULA DE RETENÇÃO HORIZONTAL OU VERTICAL, Ø 40 MM (1 1/2")</v>
          </cell>
          <cell r="C2081" t="str">
            <v>U</v>
          </cell>
          <cell r="D2081">
            <v>211.95</v>
          </cell>
        </row>
        <row r="2082">
          <cell r="A2082" t="str">
            <v>MET-VAL-050</v>
          </cell>
          <cell r="B2082" t="str">
            <v>VÁLVULA DE RETENÇÃO HORIZONTAL OU VERTICAL, Ø 25 MM (1")</v>
          </cell>
          <cell r="C2082" t="str">
            <v>U</v>
          </cell>
          <cell r="D2082">
            <v>130.61000000000001</v>
          </cell>
        </row>
        <row r="2083">
          <cell r="A2083" t="str">
            <v>MET-VAL-055</v>
          </cell>
          <cell r="B2083" t="str">
            <v>VÁLVULA DE RETENÇÃO HORIZONTAL OU VERTICAL, Ø 50 MM (2")</v>
          </cell>
          <cell r="C2083" t="str">
            <v>U</v>
          </cell>
          <cell r="D2083">
            <v>287.25</v>
          </cell>
        </row>
        <row r="2084">
          <cell r="A2084" t="str">
            <v>MET-VAL-060</v>
          </cell>
          <cell r="B2084" t="str">
            <v>VÁLVULA DE RETENÇÃO HORIZONTAL OU VERTICAL, Ø 65 MM (2 1/2")</v>
          </cell>
          <cell r="C2084" t="str">
            <v>U</v>
          </cell>
          <cell r="D2084">
            <v>409.91</v>
          </cell>
        </row>
        <row r="2085">
          <cell r="A2085" t="str">
            <v>MET-VAL-065</v>
          </cell>
          <cell r="B2085" t="str">
            <v>VÁLVULA DE RETENÇÃO HORIZONTAL OU VERTICAL, Ø 80 MM (3")</v>
          </cell>
          <cell r="C2085" t="str">
            <v>U</v>
          </cell>
          <cell r="D2085">
            <v>551.33000000000004</v>
          </cell>
        </row>
        <row r="2086">
          <cell r="A2086" t="str">
            <v>MET-VAL-070</v>
          </cell>
          <cell r="B2086" t="str">
            <v>VÁLVULA DE RETENÇÃO HORIZONTAL OU VERTICAL, Ø 100 MM (4")</v>
          </cell>
          <cell r="C2086" t="str">
            <v>U</v>
          </cell>
          <cell r="D2086">
            <v>835.42</v>
          </cell>
        </row>
        <row r="2087">
          <cell r="A2087" t="str">
            <v>MOB-DES-005</v>
          </cell>
          <cell r="B2087" t="str">
            <v>OBRAS ATÉ O VALOR DE 1.000.000,00</v>
          </cell>
          <cell r="C2087" t="str">
            <v>%</v>
          </cell>
          <cell r="D2087">
            <v>2</v>
          </cell>
        </row>
        <row r="2088">
          <cell r="A2088" t="str">
            <v>MOB-DES-010</v>
          </cell>
          <cell r="B2088" t="str">
            <v>OBRAS COM VALOR ENTRE 1.000.000,01 E 3.000.000,00</v>
          </cell>
          <cell r="C2088" t="str">
            <v>%</v>
          </cell>
          <cell r="D2088">
            <v>1.5</v>
          </cell>
        </row>
        <row r="2089">
          <cell r="A2089" t="str">
            <v>MOB-DES-015</v>
          </cell>
          <cell r="B2089" t="str">
            <v>OBRAS COM VALORES ACIMA DE 3.000.000,01</v>
          </cell>
          <cell r="C2089" t="str">
            <v>%</v>
          </cell>
          <cell r="D2089">
            <v>1</v>
          </cell>
        </row>
        <row r="2090">
          <cell r="A2090" t="str">
            <v>MOB-DES-020</v>
          </cell>
          <cell r="B2090" t="str">
            <v>OBRAS ATÉ O VALOR DE 1.000.000,00</v>
          </cell>
          <cell r="C2090" t="str">
            <v>%</v>
          </cell>
          <cell r="D2090">
            <v>0.5</v>
          </cell>
        </row>
        <row r="2091">
          <cell r="A2091" t="str">
            <v>MOB-DES-025</v>
          </cell>
          <cell r="B2091" t="str">
            <v>OBRAS COM VALOR ENTRE 1.000.000,01 E 3.000.000,00</v>
          </cell>
          <cell r="C2091" t="str">
            <v>%</v>
          </cell>
          <cell r="D2091">
            <v>0.3</v>
          </cell>
        </row>
        <row r="2092">
          <cell r="A2092" t="str">
            <v>MOB-DES-030</v>
          </cell>
          <cell r="B2092" t="str">
            <v>OBRAS COM VALORES ACIMA DE 3.000.000,01</v>
          </cell>
          <cell r="C2092" t="str">
            <v>%</v>
          </cell>
          <cell r="D2092">
            <v>0.2</v>
          </cell>
        </row>
        <row r="2093">
          <cell r="A2093" t="str">
            <v>MUR-BLO-005</v>
          </cell>
          <cell r="B2093" t="str">
            <v>MURO DIVISÓRIO EM BLOCO DE CONCRETO COM ACABAMENTO APARENTE, ESP.15CM, ALTURA DE 180CM, COM SAPATA EM CONCRETO ARMADO , DIMENSÃO (50X55)CM,  FORMA EM CONTRA BARRANCO, INCLUSIVE ESCAVAÇÃO COM TRANSPORTE E RETIRADA DO MATERIAL ESCAVADO (EM CAÇAMBA) E PINGADEIRA EM CONCRETO</v>
          </cell>
          <cell r="C2093" t="str">
            <v>M</v>
          </cell>
          <cell r="D2093">
            <v>373.82</v>
          </cell>
        </row>
        <row r="2094">
          <cell r="A2094" t="str">
            <v>MUR-BLO-010</v>
          </cell>
          <cell r="B2094" t="str">
            <v>MURO DIVISÓRIO EM BLOCO DE CONCRETO COM ACABAMENTO APARENTE, ESP.15CM, ALTURA DE 220CM, COM SAPATA EM CONCRETO ARMADO , DIMENSÃO (50X55)CM,  FORMA EM CONTRA BARRANCO, INCLUSIVE ESCAVAÇÃO COM TRANSPORTE E RETIRADA DO MATERIAL ESCAVADO (EM CAÇAMBA) E PINGADEIRA EM CONCRETO</v>
          </cell>
          <cell r="C2094" t="str">
            <v>M</v>
          </cell>
          <cell r="D2094">
            <v>403.21</v>
          </cell>
        </row>
        <row r="2095">
          <cell r="A2095" t="str">
            <v>MUR-BLO-015</v>
          </cell>
          <cell r="B2095" t="str">
            <v>MURO DIVISÓRIO EM BLOCO DE CONCRETO COM ACABAMENTO REVESTIDO, ESP.15CM, ALTURA DE 220CM, COM SAPATA EM CONCRETO ARMADO , DIMENSÃO (50X55)CM,  FORMA EM CONTRA BARRANCO, INCLUSIVE ESCAVAÇÃO COM TRANSPORTE E RETIRADA DO MATERIAL ESCAVADO (EM CAÇAMBA), PINGADEIRA EM CONCRETO, CHAPISCO/REBOCO COM ARGAMASSA (CIMENTO E AREIA) E PINTURA EM DUAS (2) DEMÃOS</v>
          </cell>
          <cell r="C2095" t="str">
            <v>M</v>
          </cell>
          <cell r="D2095">
            <v>617.16999999999996</v>
          </cell>
        </row>
        <row r="2096">
          <cell r="A2096" t="str">
            <v>MUR-CAL-010</v>
          </cell>
          <cell r="B2096" t="str">
            <v>MURO DE VEDAÇÃO DE CONCRETO PRÉ-MOLDADO TIPO CALHA V ALTURA LIVRE = 2,50 M, SAPATA CONCRETO 1:3:6, 30 X 50 CM</v>
          </cell>
          <cell r="C2096" t="str">
            <v>M</v>
          </cell>
          <cell r="D2096">
            <v>345.82</v>
          </cell>
        </row>
        <row r="2097">
          <cell r="A2097" t="str">
            <v>MUR-COL-005</v>
          </cell>
          <cell r="B2097" t="str">
            <v>COLUNA DE ALVENARIA A VISTA DE SUPORTE DO PORTÃO (PARA CAIXA DE MEDIÇÃO DE ENERGIA OU PARA PLACA DO NOME DO PRÉDIO) 1,70 X 2,30 M</v>
          </cell>
          <cell r="C2097" t="str">
            <v>U</v>
          </cell>
          <cell r="D2097">
            <v>1141.01</v>
          </cell>
        </row>
        <row r="2098">
          <cell r="A2098" t="str">
            <v>MUR-CON-005</v>
          </cell>
          <cell r="B2098" t="str">
            <v>CONCERTINA CLIPADA MODELO ESPIRAL HELICOIDAL DUPLA D = 450 MM</v>
          </cell>
          <cell r="C2098" t="str">
            <v>M</v>
          </cell>
          <cell r="D2098">
            <v>71.7</v>
          </cell>
        </row>
        <row r="2099">
          <cell r="A2099" t="str">
            <v>MUR-CON-010</v>
          </cell>
          <cell r="B2099" t="str">
            <v>CONCERTINA CLIPADA MODELO ESPIRAL HELICOIDAL DUPLA D = 610 MM</v>
          </cell>
          <cell r="C2099" t="str">
            <v>M</v>
          </cell>
          <cell r="D2099">
            <v>75.709999999999994</v>
          </cell>
        </row>
        <row r="2100">
          <cell r="A2100" t="str">
            <v>MUR-CON-015</v>
          </cell>
          <cell r="B2100" t="str">
            <v>CONCERTINA CLIPADA MODELO ESPIRAL HELICOIDAL DUPLA D = 730 MM</v>
          </cell>
          <cell r="C2100" t="str">
            <v>M</v>
          </cell>
          <cell r="D2100">
            <v>77.92</v>
          </cell>
        </row>
        <row r="2101">
          <cell r="A2101" t="str">
            <v>MUR-DEF-005</v>
          </cell>
          <cell r="B2101" t="str">
            <v>COLOCAÇÃO DE DEFENSAS SOBRE O MURO FERRO CANTONEIRA L - 1" X 1/8" COMPRIMENTO = 85 CM, ESPAÇAMENTO 1,50 M E 5 FIADAS DE ARAME FARPADO</v>
          </cell>
          <cell r="C2101" t="str">
            <v>M</v>
          </cell>
          <cell r="D2101">
            <v>31.08</v>
          </cell>
        </row>
        <row r="2102">
          <cell r="A2102" t="str">
            <v>MUR-DEF-010</v>
          </cell>
          <cell r="B2102" t="str">
            <v>COLOCAÇÃO DE DEFENSAS SOBRE O MURO FERRO CANTONEIRA L - 1" X 1/8" COMPRIMENTO = 85 CM, ESPAÇAMENTO 1,50 M E 7 FIADAS DE ARAME FARPADO</v>
          </cell>
          <cell r="C2102" t="str">
            <v>M</v>
          </cell>
          <cell r="D2102">
            <v>33.86</v>
          </cell>
        </row>
        <row r="2103">
          <cell r="A2103" t="str">
            <v>MUR-TIJ-005</v>
          </cell>
          <cell r="B2103" t="str">
            <v>MURO DIVISÓRIO TIJOLO FURADO E = 10 CM, REBOCADO E PINTADO A LATEX H = 1,80 M, INCLUSIVE SAPATA DE CONCRETO ARMADO FCK = 15 MPA, 50 x 55 CM</v>
          </cell>
          <cell r="C2103" t="str">
            <v>M</v>
          </cell>
          <cell r="D2103">
            <v>629.59</v>
          </cell>
        </row>
        <row r="2104">
          <cell r="A2104" t="str">
            <v>MUR-TIJ-010</v>
          </cell>
          <cell r="B2104" t="str">
            <v>MURO DIVISÓRIO TIJOLO FURADO E = 10 CM, REBOCADO E PINTADO A LATEX H = 2,20 M, INCLUSIVE SAPATA DE CONCRETO ARMADO FCK = 15 MPA, 50 x 55 CM</v>
          </cell>
          <cell r="C2104" t="str">
            <v>M</v>
          </cell>
          <cell r="D2104">
            <v>680.57</v>
          </cell>
        </row>
        <row r="2105">
          <cell r="A2105" t="str">
            <v>MUR-TIJ-015</v>
          </cell>
          <cell r="B2105" t="str">
            <v>MURO DIVISÓRIO TIJOLO FURADO E = 10 CM, REBOCADO E PINTADO A LATEX H = 2,20 A 2,50 M, INCLUSIVE SAPATA DE CONCRETO ARMADO FCK = 15 MPA, 50 x 55 CM</v>
          </cell>
          <cell r="C2105" t="str">
            <v>M</v>
          </cell>
          <cell r="D2105">
            <v>860.39</v>
          </cell>
        </row>
        <row r="2106">
          <cell r="A2106" t="str">
            <v>MUR-TIJ-020</v>
          </cell>
          <cell r="B2106" t="str">
            <v>MURETA DE TIJOLO COMUM ESP. = 15CM, H = 105 CM, A REVESTIR</v>
          </cell>
          <cell r="C2106" t="str">
            <v>M</v>
          </cell>
          <cell r="D2106">
            <v>303.66000000000003</v>
          </cell>
        </row>
        <row r="2107">
          <cell r="A2107" t="str">
            <v>MUR-TIJ-025</v>
          </cell>
          <cell r="B2107" t="str">
            <v>MURETA DE TIJOLO COMUM ESP. = 15CM, H = 130 CM, A REVESTIR</v>
          </cell>
          <cell r="C2107" t="str">
            <v>M</v>
          </cell>
          <cell r="D2107">
            <v>344.05</v>
          </cell>
        </row>
        <row r="2108">
          <cell r="A2108" t="str">
            <v>OBR-PON-070</v>
          </cell>
          <cell r="B2108" t="str">
            <v>ENSECADEIRA INCLUSIVE RETIRADA DO MADEIRAMENTO , PAREDE SIMPLES</v>
          </cell>
          <cell r="C2108" t="str">
            <v>M2</v>
          </cell>
          <cell r="D2108">
            <v>139.16</v>
          </cell>
        </row>
        <row r="2109">
          <cell r="A2109" t="str">
            <v>OBR-PON-075</v>
          </cell>
          <cell r="B2109" t="str">
            <v>ENSECADEIRA INCLUSIVE RETIRADA DO MADEIRAMENTO , PAREDE DUPLA</v>
          </cell>
          <cell r="C2109" t="str">
            <v>M2</v>
          </cell>
          <cell r="D2109">
            <v>345.57</v>
          </cell>
        </row>
        <row r="2110">
          <cell r="A2110" t="str">
            <v>OBR-PON-090</v>
          </cell>
          <cell r="B2110" t="str">
            <v>TRANSPORTE DE VIGAS METÁLICAS - Ponte de 08 metros: 2.97 toneladas (2 vigas) - Ponte de 10 metros: 3.72 toneladas (2 vigas) - Ponte de 12 metros: 4.46 toneladas (2 vigas) - Ponte de 15 metros: 6.26 toneladas (2 vigas) - Ponte de 18 metros: 10.8 toneladas</v>
          </cell>
          <cell r="C2110" t="str">
            <v>TXKM</v>
          </cell>
          <cell r="D2110">
            <v>0.64</v>
          </cell>
        </row>
        <row r="2111">
          <cell r="A2111" t="str">
            <v>OBR-PON-095</v>
          </cell>
          <cell r="B2111" t="str">
            <v>TRANSPORTE DE TABULEIROS DE CONCRETO - Ponte de 08 metros: 14.4 toneladas - Ponte de 10 metros: 16.8 toneladas - Ponte de 12 metros: 19.2 toneladas - Ponte de 15 metros: 24.0 toneladas - Ponte de 18 metros: 28.8 toneladas</v>
          </cell>
          <cell r="C2111" t="str">
            <v>TXKM</v>
          </cell>
          <cell r="D2111">
            <v>0.64</v>
          </cell>
        </row>
        <row r="2112">
          <cell r="A2112" t="str">
            <v>OBR-PON-100</v>
          </cell>
          <cell r="B2112" t="str">
            <v>LANÇAMENTO DE VIGA METÁLICA - Ponte de 08 metros: 2.97 toneladas (2 vigas) - Ponte de 10 metros: 3.72 toneladas (2 vigas) - Ponte de 12 metros: 4.46 toneladas (2 vigas) - Ponte de 15 metros: 6.26 toneladas (2 vigas) - Ponte de 18 metros: 10.8 toneladas (3</v>
          </cell>
          <cell r="C2112" t="str">
            <v>KG</v>
          </cell>
          <cell r="D2112">
            <v>1.05</v>
          </cell>
        </row>
        <row r="2113">
          <cell r="A2113" t="str">
            <v>OBR-VIA-206</v>
          </cell>
          <cell r="B2113" t="str">
            <v>PARALELEPÍPEDO, RETIRADA E REASSENTAMENTO SOBRE COXIM DE AREIA</v>
          </cell>
          <cell r="C2113" t="str">
            <v>M2</v>
          </cell>
          <cell r="D2113">
            <v>31.98</v>
          </cell>
        </row>
        <row r="2114">
          <cell r="A2114" t="str">
            <v>OBR-VIA-207</v>
          </cell>
          <cell r="B2114" t="str">
            <v>ALVENARIA POLIÉDRICA, RETIRADA E REASSENTAMENTO SOBRE COXIM DE AREIA</v>
          </cell>
          <cell r="C2114" t="str">
            <v>M2</v>
          </cell>
          <cell r="D2114">
            <v>23.48</v>
          </cell>
        </row>
        <row r="2115">
          <cell r="A2115" t="str">
            <v>OBR-VIA-208</v>
          </cell>
          <cell r="B2115" t="str">
            <v>REMOÇÃO E REASSENTAMENTO DE CALÇAMENTO EM BLOCO DE CONCRETO INTERTRAVADO OU SEXTAVADO, COM REAPROVEITAMENTO DOS BLOCOS</v>
          </cell>
          <cell r="C2115" t="str">
            <v>M2</v>
          </cell>
          <cell r="D2115">
            <v>22.18</v>
          </cell>
        </row>
        <row r="2116">
          <cell r="A2116" t="str">
            <v>OBR-VIA-215</v>
          </cell>
          <cell r="B2116" t="str">
            <v>EXECUÇÃO DE PAVIMENTO INTERTRAVADO EM BLOCO SEXTAVADO, ESPESSURA 8CM, FCK 35MPA, INCLUINDO FORNECIMENTO E TRANSPORTE DE TODOS OS MATERIAIS E COLCHÃO DE ASSENTAMENTO COM ESPESSURA 6CM</v>
          </cell>
          <cell r="C2116" t="str">
            <v>M2</v>
          </cell>
          <cell r="D2116">
            <v>73.88</v>
          </cell>
        </row>
        <row r="2117">
          <cell r="A2117" t="str">
            <v>OBR-VIA-216</v>
          </cell>
          <cell r="B2117" t="str">
            <v>EXECUÇÃO DE PAVIMENTO INTERTRAVADO, ESPESSURA 6CM, FCK 35MPA, INCLUINDO FORNECIMENTO E TRANSPORTE DE TODOS OS MATERIAIS E COLCHÃO DE ASSENTAMENTO COM ESPESSURA 6CM</v>
          </cell>
          <cell r="C2117" t="str">
            <v>M2</v>
          </cell>
          <cell r="D2117">
            <v>63.96</v>
          </cell>
        </row>
        <row r="2118">
          <cell r="A2118" t="str">
            <v>OBR-VIA-217</v>
          </cell>
          <cell r="B2118" t="str">
            <v>EXECUÇÃO DE PAVIMENTO INTERTRAVADO, ESPESSURA 8CM, FCK 35MPA, INCLUINDO FORNECIMENTO E TRANSPORTE DE TODOS OS MATERIAIS E COLCHÃO DE ASSENTAMENTO COM ESPESSURA 6CM</v>
          </cell>
          <cell r="C2118" t="str">
            <v>M2</v>
          </cell>
          <cell r="D2118">
            <v>78.930000000000007</v>
          </cell>
        </row>
        <row r="2119">
          <cell r="A2119" t="str">
            <v>OBR-VIA-219</v>
          </cell>
          <cell r="B2119" t="str">
            <v>EXECUÇÃO DE PAVIMENTO INTERTRAVADO, ESPESSURA 10CM, FCK 40MPA, INCLUINDO FORNECIMENTO E TRANSPORTE DE TODOS OS MATERIAIS E COLCHÃO DE ASSENTAMENTO COM ESPESSURA 6CM</v>
          </cell>
          <cell r="C2119" t="str">
            <v>M2</v>
          </cell>
          <cell r="D2119">
            <v>98.35</v>
          </cell>
        </row>
        <row r="2120">
          <cell r="A2120" t="str">
            <v>OBR-VIA-440</v>
          </cell>
          <cell r="B2120" t="str">
            <v>ASSENTAMENTO DE MATA-BURRO DE CONCRETO</v>
          </cell>
          <cell r="C2120" t="str">
            <v>U</v>
          </cell>
          <cell r="D2120">
            <v>895.37</v>
          </cell>
        </row>
        <row r="2121">
          <cell r="A2121" t="str">
            <v>PAI-CER-005</v>
          </cell>
          <cell r="B2121" t="str">
            <v>CERCA EM FERRO, TRIANGULAR, PADRÃO PREFEITURA</v>
          </cell>
          <cell r="C2121" t="str">
            <v>U</v>
          </cell>
          <cell r="D2121">
            <v>80.45</v>
          </cell>
        </row>
        <row r="2122">
          <cell r="A2122" t="str">
            <v>PAI-COV-005</v>
          </cell>
          <cell r="B2122" t="str">
            <v>PLANTIO E PREPARO DE COVAS PARA ÁRVORES COM ALTURA MÉDIA DE 2,00M, DIMENSÕES (60X60X60)CM , EXCLUSIVE FORNECIMENTO DAS MUDAS</v>
          </cell>
          <cell r="C2122" t="str">
            <v>UN</v>
          </cell>
          <cell r="D2122">
            <v>12.01</v>
          </cell>
        </row>
        <row r="2123">
          <cell r="A2123" t="str">
            <v>PAI-COV-010</v>
          </cell>
          <cell r="B2123" t="str">
            <v>PLANTIO E PREPARO DE COVAS DE ARBUSTOS ORNAMENTAIS EM GERAL, EXCETO FORNECIMENTO DAS MUDAS</v>
          </cell>
          <cell r="C2123" t="str">
            <v>UN</v>
          </cell>
          <cell r="D2123">
            <v>9.01</v>
          </cell>
        </row>
        <row r="2124">
          <cell r="A2124" t="str">
            <v>PAI-COV-015</v>
          </cell>
          <cell r="B2124" t="str">
            <v>PLANTIO E PREPARO DE COVAS DE FORRAÇÃO, EXCETO FORNECIMENTO DAS MUDAS</v>
          </cell>
          <cell r="C2124" t="str">
            <v>M2</v>
          </cell>
          <cell r="D2124">
            <v>23.56</v>
          </cell>
        </row>
        <row r="2125">
          <cell r="A2125" t="str">
            <v>PAI-GRA-005</v>
          </cell>
          <cell r="B2125" t="str">
            <v>PLANTIO DE GRAMA BATATAIS EM PLACAS, INCLUSIVE TERRA VEGETAL E CONSERVAÇÃO POR TRINTA (30) DIAS</v>
          </cell>
          <cell r="C2125" t="str">
            <v>M2</v>
          </cell>
          <cell r="D2125">
            <v>24.47</v>
          </cell>
        </row>
        <row r="2126">
          <cell r="A2126" t="str">
            <v>PAI-GRA-010</v>
          </cell>
          <cell r="B2126" t="str">
            <v>PLANTIO DE GRAMA SÃO CARLOS EM PLACAS, INCLUSIVE TERRA VEGETAL E CONSERVAÇÃO POR TRINTA (30) DIAS</v>
          </cell>
          <cell r="C2126" t="str">
            <v>M2</v>
          </cell>
          <cell r="D2126">
            <v>33.340000000000003</v>
          </cell>
        </row>
        <row r="2127">
          <cell r="A2127" t="str">
            <v>PAI-GRA-015</v>
          </cell>
          <cell r="B2127" t="str">
            <v>PLANTIO DE GRAMA ESMERALDA EM PLACAS, INCLUSIVE TERRA VEGETAL E CONSERVAÇÃO POR TRINTA (30) DIAS</v>
          </cell>
          <cell r="C2127" t="str">
            <v>M2</v>
          </cell>
          <cell r="D2127">
            <v>27.1</v>
          </cell>
        </row>
        <row r="2128">
          <cell r="A2128" t="str">
            <v>PAI-MUD-005</v>
          </cell>
          <cell r="B2128" t="str">
            <v>FORNECIMENTO DE ÁRVORE SIBIPURUNA COM ALTURA MÉDIA DE 2,00M, EXCLUSIVE PLANTIO</v>
          </cell>
          <cell r="C2128" t="str">
            <v>UN</v>
          </cell>
          <cell r="D2128">
            <v>95.9</v>
          </cell>
        </row>
        <row r="2129">
          <cell r="A2129" t="str">
            <v>PAI-MUD-010</v>
          </cell>
          <cell r="B2129" t="str">
            <v>FORNECIMENTO DE ÁRVORE IPÊ-ROSA COM ALTURA MÉDIA DE 2,00M, EXCLUSIVE PLANTIO</v>
          </cell>
          <cell r="C2129" t="str">
            <v>UN</v>
          </cell>
          <cell r="D2129">
            <v>99.45</v>
          </cell>
        </row>
        <row r="2130">
          <cell r="A2130" t="str">
            <v>PAI-MUD-015</v>
          </cell>
          <cell r="B2130" t="str">
            <v>FORNECIMENTO DE ÁRVORE PAU-FERRO COM ALTURA MÉDIA DE 2,00M, EXCLUSIVE PLANTIO</v>
          </cell>
          <cell r="C2130" t="str">
            <v>UN</v>
          </cell>
          <cell r="D2130">
            <v>95.9</v>
          </cell>
        </row>
        <row r="2131">
          <cell r="A2131" t="str">
            <v>PAI-MUD-020</v>
          </cell>
          <cell r="B2131" t="str">
            <v>FORNECIMENTO DE ÁRVORE ACÁSSIA MIMOSA COM ALTURA MÉDIA DE 2,00M, EXCLUSIVE PLANTIO</v>
          </cell>
          <cell r="C2131" t="str">
            <v>UN</v>
          </cell>
          <cell r="D2131">
            <v>159.5</v>
          </cell>
        </row>
        <row r="2132">
          <cell r="A2132" t="str">
            <v>PAI-MUD-025</v>
          </cell>
          <cell r="B2132" t="str">
            <v>FORNECIMENTO DE ÁRVORE JACARANDÁ MIMOSO COM ALTURA MÉDIA DE 2,00M, EXCLUSIVE PLANTIO</v>
          </cell>
          <cell r="C2132" t="str">
            <v>UN</v>
          </cell>
          <cell r="D2132">
            <v>97.05</v>
          </cell>
        </row>
        <row r="2133">
          <cell r="A2133" t="str">
            <v>PAI-MUD-045</v>
          </cell>
          <cell r="B2133" t="str">
            <v>FORNECIMENTO DE ARBUSTO BELA EMÍLIA COM ALTURA MÍNIMA DE 15CM, EXCLUSIVE PLANTIO</v>
          </cell>
          <cell r="C2133" t="str">
            <v>UN</v>
          </cell>
          <cell r="D2133">
            <v>3.81</v>
          </cell>
        </row>
        <row r="2134">
          <cell r="A2134" t="str">
            <v>PAI-MUD-050</v>
          </cell>
          <cell r="B2134" t="str">
            <v>FORNECIMENTO DE ARBUSTO CAMARÁ COM ALTURA MÍNIMA DE 15CM, EXCLUSIVE PLANTIO</v>
          </cell>
          <cell r="C2134" t="str">
            <v>UN</v>
          </cell>
          <cell r="D2134">
            <v>2.39</v>
          </cell>
        </row>
        <row r="2135">
          <cell r="A2135" t="str">
            <v>PAI-MUD-055</v>
          </cell>
          <cell r="B2135" t="str">
            <v>FORNECIMENTO DE PALMEIRA LICURI COM ALTURA MÉDIA DE 2,00M, EXCLUSIVE PLANTIO</v>
          </cell>
          <cell r="C2135" t="str">
            <v>UN</v>
          </cell>
          <cell r="D2135">
            <v>170</v>
          </cell>
        </row>
        <row r="2136">
          <cell r="A2136" t="str">
            <v>PAI-MUD-060</v>
          </cell>
          <cell r="B2136" t="str">
            <v>FORNECIMENTO DE PALMEIRA ARECA-BAMBU COM ALTURA MÍNIMA DE 50CM, EXCLUSIVE PLANTIO</v>
          </cell>
          <cell r="C2136" t="str">
            <v>UN</v>
          </cell>
          <cell r="D2136">
            <v>23.5</v>
          </cell>
        </row>
        <row r="2137">
          <cell r="A2137" t="str">
            <v>PEI-ARD-006</v>
          </cell>
          <cell r="B2137" t="str">
            <v>PEITORIL DE ARDÓSIA E = 2 CM</v>
          </cell>
          <cell r="C2137" t="str">
            <v>M2</v>
          </cell>
          <cell r="D2137">
            <v>150.25</v>
          </cell>
        </row>
        <row r="2138">
          <cell r="A2138" t="str">
            <v>PEI-CON-005</v>
          </cell>
          <cell r="B2138" t="str">
            <v>PEITORIL DE CONCRETO E = 3 CM, FCK &gt;= 13,5 MPA, L = 20 CM</v>
          </cell>
          <cell r="C2138" t="str">
            <v>M</v>
          </cell>
          <cell r="D2138">
            <v>34.29</v>
          </cell>
        </row>
        <row r="2139">
          <cell r="A2139" t="str">
            <v>PEI-CON-010</v>
          </cell>
          <cell r="B2139" t="str">
            <v>PEITORIL DE CONCRETO E = 3 CM, FCK &gt;= 13,5 MPA, L = 25 CM</v>
          </cell>
          <cell r="C2139" t="str">
            <v>M</v>
          </cell>
          <cell r="D2139">
            <v>49.9</v>
          </cell>
        </row>
        <row r="2140">
          <cell r="A2140" t="str">
            <v>PEI-CON-015</v>
          </cell>
          <cell r="B2140" t="str">
            <v>PEITORIL PRÉ-MOLDADO EM CONCRETO 18 MPA, INCLUSIVE GANCHO PARA FIXAÇÃO</v>
          </cell>
          <cell r="C2140" t="str">
            <v>M</v>
          </cell>
          <cell r="D2140">
            <v>47.58</v>
          </cell>
        </row>
        <row r="2141">
          <cell r="A2141" t="str">
            <v>PEI-GRA-005</v>
          </cell>
          <cell r="B2141" t="str">
            <v>PEITORIL DE GRANITO CINZA ANDORINHA E = 2 CM</v>
          </cell>
          <cell r="C2141" t="str">
            <v>M2</v>
          </cell>
          <cell r="D2141">
            <v>216.7</v>
          </cell>
        </row>
        <row r="2142">
          <cell r="A2142" t="str">
            <v>PEI-GRA-010</v>
          </cell>
          <cell r="B2142" t="str">
            <v>PEITORIL DE GRANITO CINZA ANDORINHA E = 3 CM</v>
          </cell>
          <cell r="C2142" t="str">
            <v>M2</v>
          </cell>
          <cell r="D2142">
            <v>259.05</v>
          </cell>
        </row>
        <row r="2143">
          <cell r="A2143" t="str">
            <v>PEI-MAR-005</v>
          </cell>
          <cell r="B2143" t="str">
            <v>PEITORIL DE MÁRMORE BRANCO E = 2 CM</v>
          </cell>
          <cell r="C2143" t="str">
            <v>M2</v>
          </cell>
          <cell r="D2143">
            <v>286.06</v>
          </cell>
        </row>
        <row r="2144">
          <cell r="A2144" t="str">
            <v>PEI-MAR-010</v>
          </cell>
          <cell r="B2144" t="str">
            <v>PEITORIL DE MÁRMORE BRANCO E = 3 CM</v>
          </cell>
          <cell r="C2144" t="str">
            <v>M2</v>
          </cell>
          <cell r="D2144">
            <v>303.97000000000003</v>
          </cell>
        </row>
        <row r="2145">
          <cell r="A2145" t="str">
            <v>PIN-ACR-005</v>
          </cell>
          <cell r="B2145" t="str">
            <v>PINTURA ACRÍLICA EM PAREDE, DUAS (2) DEMÃOS, EXCLUSIVE SELADOR ACRÍLICO E MASSA ACRÍLICA/CORRIDA (PVA)</v>
          </cell>
          <cell r="C2145" t="str">
            <v>M2</v>
          </cell>
          <cell r="D2145">
            <v>12.76</v>
          </cell>
        </row>
        <row r="2146">
          <cell r="A2146" t="str">
            <v>PIN-ACR-006</v>
          </cell>
          <cell r="B2146" t="str">
            <v>PINTURA ACRÍLICA EM TETO, DUAS (2) DEMÃOS, EXCLUSIVE SELADOR ACRÍLICO E MASSA ACRÍLICA/CORRIDA (PVA)</v>
          </cell>
          <cell r="C2146" t="str">
            <v>M2</v>
          </cell>
          <cell r="D2146">
            <v>14.1</v>
          </cell>
        </row>
        <row r="2147">
          <cell r="A2147" t="str">
            <v>PIN-ACR-010</v>
          </cell>
          <cell r="B2147" t="str">
            <v>PINTURA ACRÍLICA EM PAREDE, TRÊS (3) DEMÃOS, EXCLUSIVE SELADOR ACRÍLICO E MASSA ACRÍLICA/CORRIDA (PVA)</v>
          </cell>
          <cell r="C2147" t="str">
            <v>M2</v>
          </cell>
          <cell r="D2147">
            <v>16.71</v>
          </cell>
        </row>
        <row r="2148">
          <cell r="A2148" t="str">
            <v>PIN-ACR-011</v>
          </cell>
          <cell r="B2148" t="str">
            <v>PINTURA ACRÍLICA EM TETO, TRÊS (3) DEMÃOS, EXCLUSIVE SELADOR ACRÍLICO E MASSA ACRÍLICA/CORRIDA (PVA)</v>
          </cell>
          <cell r="C2148" t="str">
            <v>M2</v>
          </cell>
          <cell r="D2148">
            <v>18.73</v>
          </cell>
        </row>
        <row r="2149">
          <cell r="A2149" t="str">
            <v>PIN-ACR-015</v>
          </cell>
          <cell r="B2149" t="str">
            <v>PINTURA ACRÍLICA EM PAREDE, DUAS (2) DEMÃOS, INCLUSIVE UMA (1) DEMÃO DE MASSA CORRIDA (PVA), EXCLUSIVE SELADOR ACRÍLICO</v>
          </cell>
          <cell r="C2149" t="str">
            <v>M2</v>
          </cell>
          <cell r="D2149">
            <v>22.89</v>
          </cell>
        </row>
        <row r="2150">
          <cell r="A2150" t="str">
            <v>PIN-ACR-016</v>
          </cell>
          <cell r="B2150" t="str">
            <v>PINTURA ACRÍLICA EM TETO, DUAS (2) DEMÃOS, INCLUSIVE UMA (1) DEMÃO DE MASSA CORRIDA (PVA), EXCLUSIVE SELADOR ACRÍLICO</v>
          </cell>
          <cell r="C2150" t="str">
            <v>M2</v>
          </cell>
          <cell r="D2150">
            <v>31.72</v>
          </cell>
        </row>
        <row r="2151">
          <cell r="A2151" t="str">
            <v>PIN-ACR-025</v>
          </cell>
          <cell r="B2151" t="str">
            <v>PINTURA ACRÍLICA PARA PISO EM PASSEIO/SUPERFÍCIE CIMENTADA, DUAS (2) DEMÃOS</v>
          </cell>
          <cell r="C2151" t="str">
            <v>M2</v>
          </cell>
          <cell r="D2151">
            <v>9.6300000000000008</v>
          </cell>
        </row>
        <row r="2152">
          <cell r="A2152" t="str">
            <v>PIN-ACR-030</v>
          </cell>
          <cell r="B2152" t="str">
            <v>PINTURA ACRÍLICA PARA PISO EM FAIXA DE DEMARCAÇÃO DE QUADRA, DUAS (2) DEMÃOS, FAIXA COM LARGURA DE 5 CM</v>
          </cell>
          <cell r="C2152" t="str">
            <v>M</v>
          </cell>
          <cell r="D2152">
            <v>2.96</v>
          </cell>
        </row>
        <row r="2153">
          <cell r="A2153" t="str">
            <v>PIN-ACR-035</v>
          </cell>
          <cell r="B2153" t="str">
            <v>PINTURA ACRÍLICA PARA PISO EM QUADRAS ESPORTIVA, DUAS (2) DEMÃOS</v>
          </cell>
          <cell r="C2153" t="str">
            <v>M2</v>
          </cell>
          <cell r="D2153">
            <v>9.6300000000000008</v>
          </cell>
        </row>
        <row r="2154">
          <cell r="A2154" t="str">
            <v>PIN-ACR-040</v>
          </cell>
          <cell r="B2154" t="str">
            <v>PINTURA ACRÍLICA PARA PISO EM FAIXA DE DEMARCAÇÃO DE QUADRA, QUATRO (4) DEMÃOS, FAIXA COM LARGURA DE 5 CM</v>
          </cell>
          <cell r="C2154" t="str">
            <v>M</v>
          </cell>
          <cell r="D2154">
            <v>4.04</v>
          </cell>
        </row>
        <row r="2155">
          <cell r="A2155" t="str">
            <v>PIN-ACR-045</v>
          </cell>
          <cell r="B2155" t="str">
            <v>PINTURA ACRÍLICA PARA PISO EM QUADRAS ESPORTIVA, QUATRO (4) DEMÃOS</v>
          </cell>
          <cell r="C2155" t="str">
            <v>M2</v>
          </cell>
          <cell r="D2155">
            <v>19.579999999999998</v>
          </cell>
        </row>
        <row r="2156">
          <cell r="A2156" t="str">
            <v>PIN-ACR-050</v>
          </cell>
          <cell r="B2156" t="str">
            <v>PINTURA COM RESINA ACRÍLICA EM PISOS CIMENTADOS, DUAS (2) DEMÃOS, INCLUSIVE LIMPEZA DA SUPERFÍCIE A SER APLICADO MATERIAL</v>
          </cell>
          <cell r="C2156" t="str">
            <v>M2</v>
          </cell>
          <cell r="D2156">
            <v>9.16</v>
          </cell>
        </row>
        <row r="2157">
          <cell r="A2157" t="str">
            <v>PIN-BOR-005</v>
          </cell>
          <cell r="B2157" t="str">
            <v>PINTURA COM  TINTA A BASE DE BORRACHA CLORADA EM FAIXAS DE DEMARCAÇÃO DE PISO, DUAS (2) DEMÃOS, FAIXA COM LARGURA DE 5 CM, APLICAÇÃO MECÂNICA</v>
          </cell>
          <cell r="C2157" t="str">
            <v>M</v>
          </cell>
          <cell r="D2157">
            <v>9.4</v>
          </cell>
        </row>
        <row r="2158">
          <cell r="A2158" t="str">
            <v>PIN-BOR-010</v>
          </cell>
          <cell r="B2158" t="str">
            <v>PINTURA COM  TINTA A BASE DE BORRACHA CLORADA EM TELHAS DE FIBROCIMENTO, DUAS (2) DEMÃOS</v>
          </cell>
          <cell r="C2158" t="str">
            <v>M2</v>
          </cell>
          <cell r="D2158">
            <v>56.6</v>
          </cell>
        </row>
        <row r="2159">
          <cell r="A2159" t="str">
            <v>PIN-BOR-015</v>
          </cell>
          <cell r="B2159" t="str">
            <v>PINTURA COM  TINTA A BASE DE BORRACHA CLORADA EM REVESTIMENTO CIMENTÍCIO OU CONCRETO, DUAS (2) DEMÃOS</v>
          </cell>
          <cell r="C2159" t="str">
            <v>M2</v>
          </cell>
          <cell r="D2159">
            <v>37.68</v>
          </cell>
        </row>
        <row r="2160">
          <cell r="A2160" t="str">
            <v>PIN-BOR-020</v>
          </cell>
          <cell r="B2160" t="str">
            <v>PINTURA COM  TINTA A BASE DE BORRACHA CLORADA EM FAIXAS DE DEMARCAÇÃO DE QUADRA, DUAS (2) DEMÃOS, FAIXA COM LARGURA DE 5 CM, APLICAÇÃO MECÂNICA</v>
          </cell>
          <cell r="C2160" t="str">
            <v>M</v>
          </cell>
          <cell r="D2160">
            <v>9.4</v>
          </cell>
        </row>
        <row r="2161">
          <cell r="A2161" t="str">
            <v>PIN-CAI-005</v>
          </cell>
          <cell r="B2161" t="str">
            <v>PINTURA EM CAIAÇÃO PARA AMBIENTE INTERNO,TRÊS (3) DEMÃOS, INCLUSIVE PIGMENTO E FIXADOR DE CAL</v>
          </cell>
          <cell r="C2161" t="str">
            <v>M2</v>
          </cell>
          <cell r="D2161">
            <v>15.22</v>
          </cell>
        </row>
        <row r="2162">
          <cell r="A2162" t="str">
            <v>PIN-CAI-010</v>
          </cell>
          <cell r="B2162" t="str">
            <v>PINTURA EM CAIAÇÃO PARA AMBIENTE EXTERNO,TRÊS (3) DEMÃOS, INCLUSIVE PIGMENTO E FIXADOR DE CAL</v>
          </cell>
          <cell r="C2162" t="str">
            <v>M2</v>
          </cell>
          <cell r="D2162">
            <v>13.04</v>
          </cell>
        </row>
        <row r="2163">
          <cell r="A2163" t="str">
            <v>PIN-CER-005</v>
          </cell>
          <cell r="B2163" t="str">
            <v>APLICAÇÃO DE CERA EM  ESQUADRIAS DE MADEIRA, TRÊS (3) DEMÃOS, INCLUSIVE APLICAÇÃO DE SELADOR PARA MADEIRA</v>
          </cell>
          <cell r="C2163" t="str">
            <v>M2</v>
          </cell>
          <cell r="D2163">
            <v>20.58</v>
          </cell>
        </row>
        <row r="2164">
          <cell r="A2164" t="str">
            <v>PIN-CER-010</v>
          </cell>
          <cell r="B2164" t="str">
            <v>APLICAÇÃO DE CERA EM  RODAPÉS COM ALTURA DE 10 CM, TRÊS (3) DEMÃOS, INCLUSIVE APLICAÇÃO DE SELADOR PARA MADEIRA</v>
          </cell>
          <cell r="C2164" t="str">
            <v>M</v>
          </cell>
          <cell r="D2164">
            <v>6.08</v>
          </cell>
        </row>
        <row r="2165">
          <cell r="A2165" t="str">
            <v>PIN-EMA-005</v>
          </cell>
          <cell r="B2165" t="str">
            <v>EMASSAMENTO EM PAREDE COM MASSA ACRÍLICA, UMA (1) DEMÃO, INCLUSIVE LIXAMENTO PARA PINTURA</v>
          </cell>
          <cell r="C2165" t="str">
            <v>M2</v>
          </cell>
          <cell r="D2165">
            <v>11.71</v>
          </cell>
        </row>
        <row r="2166">
          <cell r="A2166" t="str">
            <v>PIN-EMA-006</v>
          </cell>
          <cell r="B2166" t="str">
            <v>EMASSAMENTO EM PAREDE COM MASSA ACRÍLICA, DUAS (2) DEMÃOS, INCLUSIVE LIXAMENTO PARA PINTURA</v>
          </cell>
          <cell r="C2166" t="str">
            <v>M2</v>
          </cell>
          <cell r="D2166">
            <v>17.68</v>
          </cell>
        </row>
        <row r="2167">
          <cell r="A2167" t="str">
            <v>PIN-EMA-007</v>
          </cell>
          <cell r="B2167" t="str">
            <v>EMASSAMENTO EM TETO COM MASSA ACRÍLICA, UMA (1) DEMÃO, INCLUSIVE LIXAMENTO PARA PINTURA</v>
          </cell>
          <cell r="C2167" t="str">
            <v>M2</v>
          </cell>
          <cell r="D2167">
            <v>19.2</v>
          </cell>
        </row>
        <row r="2168">
          <cell r="A2168" t="str">
            <v>PIN-EMA-008</v>
          </cell>
          <cell r="B2168" t="str">
            <v>EMASSAMENTO EM TETO COM MASSA ACRÍLICA, DUAS (2) DEMÃOS, INCLUSIVE LIXAMENTO PARA PINTURA</v>
          </cell>
          <cell r="C2168" t="str">
            <v>M2</v>
          </cell>
          <cell r="D2168">
            <v>27.66</v>
          </cell>
        </row>
        <row r="2169">
          <cell r="A2169" t="str">
            <v>PIN-EMA-010</v>
          </cell>
          <cell r="B2169" t="str">
            <v>EMASSAMENTO EM PAREDE COM MASSA CORRIDA (PVA), UMA (1) DEMÃO, INCLUSIVE LIXAMENTO PARA PINTURA</v>
          </cell>
          <cell r="C2169" t="str">
            <v>M2</v>
          </cell>
          <cell r="D2169">
            <v>10.130000000000001</v>
          </cell>
        </row>
        <row r="2170">
          <cell r="A2170" t="str">
            <v>PIN-EMA-011</v>
          </cell>
          <cell r="B2170" t="str">
            <v>EMASSAMENTO EM PAREDE COM MASSA CORRIDA (PVA), DUAS (2) DEMÃOS, INCLUSIVE LIXAMENTO PARA PINTURA</v>
          </cell>
          <cell r="C2170" t="str">
            <v>M2</v>
          </cell>
          <cell r="D2170">
            <v>14.52</v>
          </cell>
        </row>
        <row r="2171">
          <cell r="A2171" t="str">
            <v>PIN-EMA-012</v>
          </cell>
          <cell r="B2171" t="str">
            <v>EMASSAMENTO EM TETO COM MASSA CORRIDA (PVA), UMA (1) DEMÃO, INCLUSIVE LIXAMENTO PARA PINTURA</v>
          </cell>
          <cell r="C2171" t="str">
            <v>M2</v>
          </cell>
          <cell r="D2171">
            <v>17.62</v>
          </cell>
        </row>
        <row r="2172">
          <cell r="A2172" t="str">
            <v>PIN-EMA-013</v>
          </cell>
          <cell r="B2172" t="str">
            <v>EMASSAMENTO EM TETO COM MASSA CORRIDA (PVA), DUAS (2) DEMÃOS, INCLUSIVE LIXAMENTO PARA PINTURA</v>
          </cell>
          <cell r="C2172" t="str">
            <v>M2</v>
          </cell>
          <cell r="D2172">
            <v>24.5</v>
          </cell>
        </row>
        <row r="2173">
          <cell r="A2173" t="str">
            <v>PIN-EMA-015</v>
          </cell>
          <cell r="B2173" t="str">
            <v>EMASSAMENTO A ÓLEO SOBRE MADEIRA, UMA (1) DEMÃO, INCLUSIVE LIXAMENTO PARA PINTURA</v>
          </cell>
          <cell r="C2173" t="str">
            <v>M2</v>
          </cell>
          <cell r="D2173">
            <v>19.09</v>
          </cell>
        </row>
        <row r="2174">
          <cell r="A2174" t="str">
            <v>PIN-EMA-020</v>
          </cell>
          <cell r="B2174" t="str">
            <v>EMASSAMENTO EM ESQUADRIA DE MADEIRA COM MASSA A ÓLEO, DUAS (2) DEMÃOS, INCLUSIVE LIXAMENTO PARA PINTURA  A ÓLEO OU ESMALTE</v>
          </cell>
          <cell r="C2174" t="str">
            <v>M2</v>
          </cell>
          <cell r="D2174">
            <v>27.81</v>
          </cell>
        </row>
        <row r="2175">
          <cell r="A2175" t="str">
            <v>PIN-EMA-025</v>
          </cell>
          <cell r="B2175" t="str">
            <v>EMASSAMENTO EM PAREDE DE GESSO ACARTONADO (DRY-WALL) COM MASSA ACRÍLICA, UMA (1) DEMÃO, INCLUSIVE LIXAMENTO PARA PINTURA</v>
          </cell>
          <cell r="C2175" t="str">
            <v>M2</v>
          </cell>
          <cell r="D2175">
            <v>11.71</v>
          </cell>
        </row>
        <row r="2176">
          <cell r="A2176" t="str">
            <v>PIN-EMA-026</v>
          </cell>
          <cell r="B2176" t="str">
            <v>EMASSAMENTO EM PAREDE DE GESSO ACARTONADO (DRY-WALL) COM MASSA CORRIDA (PVA), UMA (1) DEMÃO, INCLUSIVE LIXAMENTO PARA PINTURA</v>
          </cell>
          <cell r="C2176" t="str">
            <v>M2</v>
          </cell>
          <cell r="D2176">
            <v>10.130000000000001</v>
          </cell>
        </row>
        <row r="2177">
          <cell r="A2177" t="str">
            <v>PIN-EMA-030</v>
          </cell>
          <cell r="B2177" t="str">
            <v>EMASSAMENTO EM FORRO DE GESSO COM MASSA ACRÍLICA, UMA (1) DEMÃO, INCLUSIVE LIXAMENTO PARA PINTURA</v>
          </cell>
          <cell r="C2177" t="str">
            <v>M2</v>
          </cell>
          <cell r="D2177">
            <v>14.71</v>
          </cell>
        </row>
        <row r="2178">
          <cell r="A2178" t="str">
            <v>PIN-EMA-031</v>
          </cell>
          <cell r="B2178" t="str">
            <v>EMASSAMENTO EM FORRO DE GESSO COM MASSA CORRIDA (PVA), UMA (1) DEMÃO, INCLUSIVE LIXAMENTO PARA PINTURA</v>
          </cell>
          <cell r="C2178" t="str">
            <v>M2</v>
          </cell>
          <cell r="D2178">
            <v>13.02</v>
          </cell>
        </row>
        <row r="2179">
          <cell r="A2179" t="str">
            <v>PIN-EPO-005</v>
          </cell>
          <cell r="B2179" t="str">
            <v>PINTURA EPÓXI EM SUPERFÍCIES DE AÇO CARBONO, DUAS (2) DEMÃOS</v>
          </cell>
          <cell r="C2179" t="str">
            <v>M2</v>
          </cell>
          <cell r="D2179">
            <v>26.25</v>
          </cell>
        </row>
        <row r="2180">
          <cell r="A2180" t="str">
            <v>PIN-EPO-010</v>
          </cell>
          <cell r="B2180" t="str">
            <v>PINTURA EPÓXI EM SUPERFÍCIES DE AÇO CARBONO, DUAS (2) DEMÃOS, APLICAÇÃO MECÂNICA</v>
          </cell>
          <cell r="C2180" t="str">
            <v>M2</v>
          </cell>
          <cell r="D2180">
            <v>17.34</v>
          </cell>
        </row>
        <row r="2181">
          <cell r="A2181" t="str">
            <v>PIN-EPO-020</v>
          </cell>
          <cell r="B2181" t="str">
            <v>PINTURA EPÓXI EM FAIXAS DE DEMARCAÇÃO DE PISO, DUAS (2) DEMÃOS, FAIXA COM LARGURA DE 5 CM</v>
          </cell>
          <cell r="C2181" t="str">
            <v>M</v>
          </cell>
          <cell r="D2181">
            <v>16.940000000000001</v>
          </cell>
        </row>
        <row r="2182">
          <cell r="A2182" t="str">
            <v>PIN-ESM-005</v>
          </cell>
          <cell r="B2182" t="str">
            <v>PINTURA ESMALTE EM ESQUADRIAS DE FERRO, DUAS (2) DEMÃOS, INCLUSIVE UMA (1) DEMÃO DE FUNDO ANTICORROSIVO</v>
          </cell>
          <cell r="C2182" t="str">
            <v>M2</v>
          </cell>
          <cell r="D2182">
            <v>29.12</v>
          </cell>
        </row>
        <row r="2183">
          <cell r="A2183" t="str">
            <v>PIN-ESM-010</v>
          </cell>
          <cell r="B2183" t="str">
            <v>PINTURA ESMALTE EM ESTRUTURA DE AÇO CARBONO, DUAS (2) DEMÃOS, EXCLUSIVE FUNDO ANTICORROSIVO</v>
          </cell>
          <cell r="C2183" t="str">
            <v>M2</v>
          </cell>
          <cell r="D2183">
            <v>20.86</v>
          </cell>
        </row>
        <row r="2184">
          <cell r="A2184" t="str">
            <v>PIN-ESM-015</v>
          </cell>
          <cell r="B2184" t="str">
            <v>PINTURA ESMALTE EM ESQUADRIA DE MADEIRA, DUAS (2) DEMÃOS, INCLUSIVE UMA (1) DEMÃO DE FUNDO NIVELADOR, EXCLUSIVE MASSA A ÓLEO</v>
          </cell>
          <cell r="C2184" t="str">
            <v>M2</v>
          </cell>
          <cell r="D2184">
            <v>20.25</v>
          </cell>
        </row>
        <row r="2185">
          <cell r="A2185" t="str">
            <v>PIN-ESM-025</v>
          </cell>
          <cell r="B2185" t="str">
            <v>PINTURA ESMALTE SINTÉTICO EM SUPERFÍCIES GALVANIZADAS, DUAS (2) DEMÃOS, INCLUSIVE UMA (1) DEMÃO DE FUNDO ANTICORROSIVO</v>
          </cell>
          <cell r="C2185" t="str">
            <v>M2</v>
          </cell>
          <cell r="D2185">
            <v>29.12</v>
          </cell>
        </row>
        <row r="2186">
          <cell r="A2186" t="str">
            <v>PIN-ESM-030</v>
          </cell>
          <cell r="B2186" t="str">
            <v>PINTURA ESMALTE EM TUBO GALVANIZADO, DUAS (2) DEMÃOS, INCLUSIVE UMA (1) DEMÃO DE FUNDO ANTICORROSIVO</v>
          </cell>
          <cell r="C2186" t="str">
            <v>M</v>
          </cell>
          <cell r="D2186">
            <v>18.93</v>
          </cell>
        </row>
        <row r="2187">
          <cell r="A2187" t="str">
            <v>PIN-ESM-035</v>
          </cell>
          <cell r="B2187" t="str">
            <v>PINTURA ESMALTE EM ESTRUTURA METÁLICA, DUAS (2) DEMÃOS, INCLUSIVE UMA (1) DEMÃO FUNDO ANTICORROSIVO</v>
          </cell>
          <cell r="C2187" t="str">
            <v>M2</v>
          </cell>
          <cell r="D2187">
            <v>30.04</v>
          </cell>
        </row>
        <row r="2188">
          <cell r="A2188" t="str">
            <v>PIN-LAT-005</v>
          </cell>
          <cell r="B2188" t="str">
            <v>PINTURA LÁTEX (PVA) EM PAREDE, DUAS (2) DEMÃOS, EXCLUSIVE SELADOR ACRÍLICO E MASSA ACRÍLICA/CORRIDA (PVA)</v>
          </cell>
          <cell r="C2188" t="str">
            <v>M2</v>
          </cell>
          <cell r="D2188">
            <v>11</v>
          </cell>
        </row>
        <row r="2189">
          <cell r="A2189" t="str">
            <v>PIN-LAT-006</v>
          </cell>
          <cell r="B2189" t="str">
            <v>PINTURA LÁTEX (PVA) EM TETO, DUAS (2) DEMÃOS, EXCLUSIVE SELADOR ACRÍLICO E MASSA ACRÍLICA/CORRIDA (PVA)</v>
          </cell>
          <cell r="C2189" t="str">
            <v>M2</v>
          </cell>
          <cell r="D2189">
            <v>12.34</v>
          </cell>
        </row>
        <row r="2190">
          <cell r="A2190" t="str">
            <v>PIN-LAT-010</v>
          </cell>
          <cell r="B2190" t="str">
            <v>PINTURA LÁTEX (PVA) EM PAREDE, TRÊS (3) DEMÃOS, EXCLUSIVE SELADOR ACRÍLICO E MASSA ACRÍLICA/CORRIDA (PVA)</v>
          </cell>
          <cell r="C2190" t="str">
            <v>M2</v>
          </cell>
          <cell r="D2190">
            <v>14.08</v>
          </cell>
        </row>
        <row r="2191">
          <cell r="A2191" t="str">
            <v>PIN-LAT-011</v>
          </cell>
          <cell r="B2191" t="str">
            <v>PINTURA LÁTEX (PVA) EM TETO, TRÊS (3) DEMÃOS, EXCLUSIVE SELADOR ACRÍLICO E MASSA ACRÍLICA/CORRIDA (PVA)</v>
          </cell>
          <cell r="C2191" t="str">
            <v>M2</v>
          </cell>
          <cell r="D2191">
            <v>16.100000000000001</v>
          </cell>
        </row>
        <row r="2192">
          <cell r="A2192" t="str">
            <v>PIN-LAT-015</v>
          </cell>
          <cell r="B2192" t="str">
            <v>PINTURA LÁTEX (PVA) EM PAREDE, DUAS (2) DEMÃOS, INCLUSIVE UMA (1) DEMÃO DE MASSA CORRIDA (PVA), EXCLUSIVE SELADOR ACRÍLICO</v>
          </cell>
          <cell r="C2192" t="str">
            <v>M2</v>
          </cell>
          <cell r="D2192">
            <v>21.13</v>
          </cell>
        </row>
        <row r="2193">
          <cell r="A2193" t="str">
            <v>PIN-LAT-016</v>
          </cell>
          <cell r="B2193" t="str">
            <v>PINTURA LÁTEX (PVA) EM TETO, DUAS (2) DEMÃOS, INCLUSIVE UMA (1) DEMÃO DE MASSA CORRIDA (PVA), EXCLUSIVE SELADOR ACRÍLICO</v>
          </cell>
          <cell r="C2193" t="str">
            <v>M2</v>
          </cell>
          <cell r="D2193">
            <v>29.96</v>
          </cell>
        </row>
        <row r="2194">
          <cell r="A2194" t="str">
            <v>PIN-LAT-020</v>
          </cell>
          <cell r="B2194" t="str">
            <v>PINTURA LÁTEX (PVA) EM RODAPÉ OU MOLDURAS (ALTURA DE 5 CM A 7C M), EXCLUSIVE SELADOR ACRÍLICO</v>
          </cell>
          <cell r="C2194" t="str">
            <v>M</v>
          </cell>
          <cell r="D2194">
            <v>4.91</v>
          </cell>
        </row>
        <row r="2195">
          <cell r="A2195" t="str">
            <v>PIN-LIX-005</v>
          </cell>
          <cell r="B2195" t="str">
            <v>LIXAMENTO MANUAL EM PAREDE PARA REMOÇÃO DE TINTA</v>
          </cell>
          <cell r="C2195" t="str">
            <v>M2</v>
          </cell>
          <cell r="D2195">
            <v>2.46</v>
          </cell>
        </row>
        <row r="2196">
          <cell r="A2196" t="str">
            <v>PIN-LIX-006</v>
          </cell>
          <cell r="B2196" t="str">
            <v>LIXAMENTO MANUAL EM TETO PARA REMOÇÃO DE TINTA</v>
          </cell>
          <cell r="C2196" t="str">
            <v>M2</v>
          </cell>
          <cell r="D2196">
            <v>2.79</v>
          </cell>
        </row>
        <row r="2197">
          <cell r="A2197" t="str">
            <v>PIN-LIX-010</v>
          </cell>
          <cell r="B2197" t="str">
            <v>LIXAMENTO MANUAL EM SUPERFÍCIE DE MADEIRA PARA REMOÇÃO DE TINTA</v>
          </cell>
          <cell r="C2197" t="str">
            <v>M2</v>
          </cell>
          <cell r="D2197">
            <v>3.71</v>
          </cell>
        </row>
        <row r="2198">
          <cell r="A2198" t="str">
            <v>PIN-LIX-015</v>
          </cell>
          <cell r="B2198" t="str">
            <v>LIXAMENTO MANUAL EM SUPERFÍCIE METÁLICA PARA REMOÇÃO DE TINTA</v>
          </cell>
          <cell r="C2198" t="str">
            <v>M2</v>
          </cell>
          <cell r="D2198">
            <v>4.21</v>
          </cell>
        </row>
        <row r="2199">
          <cell r="A2199" t="str">
            <v>PIN-OLE-005</v>
          </cell>
          <cell r="B2199" t="str">
            <v>PINTURA ESMALTE EM SUPERFÍCIE DE CONCRETO/ALVENARIA, DUAS (2) DEMÃOS, EXCLUSIVE SELADOR ACRÍLICO E MASSA ACRÍLICA/CORRIDA (PVA)</v>
          </cell>
          <cell r="C2199" t="str">
            <v>M2</v>
          </cell>
          <cell r="D2199">
            <v>19.63</v>
          </cell>
        </row>
        <row r="2200">
          <cell r="A2200" t="str">
            <v>PIN-OLE-015</v>
          </cell>
          <cell r="B2200" t="str">
            <v>PINTURA ESMALTE EM SUPERFÍCIE DE CONCRETO/ALVENARIA, TRÊS (3) DEMÃOS, EXCLUSIVE SELADOR ACRÍLICO E MASSA ACRÍLICA/CORRIDA (PVA)</v>
          </cell>
          <cell r="C2200" t="str">
            <v>M2</v>
          </cell>
          <cell r="D2200">
            <v>25.45</v>
          </cell>
        </row>
        <row r="2201">
          <cell r="A2201" t="str">
            <v>PIN-PER-005</v>
          </cell>
          <cell r="B2201" t="str">
            <v>PINTURA PRESERVATIVA COM CUPINICIDA EM MADEIRA SECA, DUAS (2) DEMÃOS, INCLUSIVE DUAS (2) DEMÃOS DE VERNIZ SINTÉTICO MARÍTIMO, ACABAMENTO TIPO FOSCO</v>
          </cell>
          <cell r="C2201" t="str">
            <v>M2</v>
          </cell>
          <cell r="D2201">
            <v>26.56</v>
          </cell>
        </row>
        <row r="2202">
          <cell r="A2202" t="str">
            <v>PIN-PER-010</v>
          </cell>
          <cell r="B2202" t="str">
            <v>PINTURA PRESERVATIVA COM CUPINICIDA EM MADEIRA SECA, DUAS (2) DEMÃOS</v>
          </cell>
          <cell r="C2202" t="str">
            <v>M2</v>
          </cell>
          <cell r="D2202">
            <v>16.47</v>
          </cell>
        </row>
        <row r="2203">
          <cell r="A2203" t="str">
            <v>PIN-RES-005</v>
          </cell>
          <cell r="B2203" t="str">
            <v>PINTURA COM RESINA ACRÍLICA EM CONCRETO, DUAS (2) DEMÃOS, INCLUSIVE UMA (1) DEMÃO DE SELADOR ACRÍLICO</v>
          </cell>
          <cell r="C2203" t="str">
            <v>M2</v>
          </cell>
          <cell r="D2203">
            <v>28.74</v>
          </cell>
        </row>
        <row r="2204">
          <cell r="A2204" t="str">
            <v>PIN-SEL-005</v>
          </cell>
          <cell r="B2204" t="str">
            <v>PREPARAÇÃO PARA EMASSAMENTO OU PINTURA (LÁTEX/ACRÍLICA) EM PAREDE, INCLUSIVE UMA (1) DEMÃO DE SELADOR ACRÍLICO</v>
          </cell>
          <cell r="C2204" t="str">
            <v>M2</v>
          </cell>
          <cell r="D2204">
            <v>5.27</v>
          </cell>
        </row>
        <row r="2205">
          <cell r="A2205" t="str">
            <v>PIN-SEL-010</v>
          </cell>
          <cell r="B2205" t="str">
            <v>PREPARAÇÃO PARA EMASSAMENTO OU PINTURA (LÁTEX/ACRÍLICA) EM TETO, INCLUSIVE UMA (1) DEMÃO DE SELADOR ACRÍLICO</v>
          </cell>
          <cell r="C2205" t="str">
            <v>M2</v>
          </cell>
          <cell r="D2205">
            <v>6.69</v>
          </cell>
        </row>
        <row r="2206">
          <cell r="A2206" t="str">
            <v>PIN-SEL-015</v>
          </cell>
          <cell r="B2206" t="str">
            <v>PREPARAÇÃO PARA EMASSAMENTO OU PINTURA (LÁTEX/ACRÍLICA) EM PAREDE DE GESSO ACARTONADO (DRY-WALL) E FORRO DE GESSO, INCLUSIVE UMA (1) DEMÃO DE SELADOR ACRÍLICO</v>
          </cell>
          <cell r="C2206" t="str">
            <v>M2</v>
          </cell>
          <cell r="D2206">
            <v>4.7</v>
          </cell>
        </row>
        <row r="2207">
          <cell r="A2207" t="str">
            <v>PIN-SIL-005</v>
          </cell>
          <cell r="B2207" t="str">
            <v>PINTURA A BASE DE RESINA DE SILICONE EM CONCRETO OU ALVENARIA APARENTE, DUAS (2) DEMÃOS</v>
          </cell>
          <cell r="C2207" t="str">
            <v>M2</v>
          </cell>
          <cell r="D2207">
            <v>17.53</v>
          </cell>
        </row>
        <row r="2208">
          <cell r="A2208" t="str">
            <v>PIN-SIN-010</v>
          </cell>
          <cell r="B2208" t="str">
            <v>PINTURA PARA SINALIZAÇÃO DE VAGA DE ESTACIONAMENTO PARA PORTADORES DE NECESSIDADES ESPECIAIS SOBRE PAVIMENTAÇÃO URBANA</v>
          </cell>
          <cell r="C2208" t="str">
            <v>U</v>
          </cell>
          <cell r="D2208">
            <v>223.4</v>
          </cell>
        </row>
        <row r="2209">
          <cell r="A2209" t="str">
            <v>PIN-TEX-010</v>
          </cell>
          <cell r="B2209" t="str">
            <v>PINTURA COM TEXTURA ACRÍLICA COM DESEMPENADEIRA DE AÇO, INCLUSIVE UMA (1) DEMÃO DE SELADOR ACRÍLICO</v>
          </cell>
          <cell r="C2209" t="str">
            <v>M2</v>
          </cell>
          <cell r="D2209">
            <v>24.28</v>
          </cell>
        </row>
        <row r="2210">
          <cell r="A2210" t="str">
            <v>PIN-TEX-015</v>
          </cell>
          <cell r="B2210" t="str">
            <v>PINTURA COM TEXTURA ACRÍLICA COM ROLO, EXCLUSIVE SELADOR ACRÍLICO/FUNDO PREPARADOR</v>
          </cell>
          <cell r="C2210" t="str">
            <v>M2</v>
          </cell>
          <cell r="D2210">
            <v>16.149999999999999</v>
          </cell>
        </row>
        <row r="2211">
          <cell r="A2211" t="str">
            <v>PIN-TEX-015D</v>
          </cell>
          <cell r="B2211" t="str">
            <v>PINTURA COM TEXTURA ACRÍLICA COM ROLO, INCLUSIVE UMA (1) DEMÃO DE SELADOR ACRÍLICO</v>
          </cell>
          <cell r="C2211" t="str">
            <v>M2</v>
          </cell>
          <cell r="D2211">
            <v>19.3</v>
          </cell>
        </row>
        <row r="2212">
          <cell r="A2212" t="str">
            <v>PIN-TRA-005</v>
          </cell>
          <cell r="B2212" t="str">
            <v>TRATAMENTO EM SUPERFÍCIE DE CONCRETO APARENTE, INCLUSIVE RASPAGEM, ESTUCAGEM E POLIMENTO COM DUAS (2) DEMÃOS DE RESINA ACRÍLICA</v>
          </cell>
          <cell r="C2212" t="str">
            <v>M2</v>
          </cell>
          <cell r="D2212">
            <v>34.520000000000003</v>
          </cell>
        </row>
        <row r="2213">
          <cell r="A2213" t="str">
            <v>PIN-TRA-006</v>
          </cell>
          <cell r="B2213" t="str">
            <v>TRATAMENTO EM SUPERFÍCIE DE CONCRETO APARENTE, INCLUSIVE RASPAGEM, ESTUCAGEM E POLIMENTO COM DUAS (2) DEMÃOS DE VERNIZ ACRÍLICO</v>
          </cell>
          <cell r="C2213" t="str">
            <v>M2</v>
          </cell>
          <cell r="D2213">
            <v>36.61</v>
          </cell>
        </row>
        <row r="2214">
          <cell r="A2214" t="str">
            <v>PIN-VER-005</v>
          </cell>
          <cell r="B2214" t="str">
            <v>PINTURA COM VERNIZ ACRÍLICO EM ALVENARIA OU CONCRETO, DUAS (2) DEMÃOS, INCLUSIVE PREPARAÇÃO DA SUPERFÍCIE COM LIXAMENTO</v>
          </cell>
          <cell r="C2214" t="str">
            <v>M2</v>
          </cell>
          <cell r="D2214">
            <v>16.84</v>
          </cell>
        </row>
        <row r="2215">
          <cell r="A2215" t="str">
            <v>PIN-VER-010</v>
          </cell>
          <cell r="B2215" t="str">
            <v>PINTURA COM VERNIZ SINTÉTICO MARÍTIMO EM ESQUADRIAS DE MADEIRA, DUAS (2) DEMÃOS, ACABAMENTO TIPO BRILHANTE</v>
          </cell>
          <cell r="C2215" t="str">
            <v>M2</v>
          </cell>
          <cell r="D2215">
            <v>19.27</v>
          </cell>
        </row>
        <row r="2216">
          <cell r="A2216" t="str">
            <v>PIN-VER-015</v>
          </cell>
          <cell r="B2216" t="str">
            <v>PINTURA COM VERNIZ SINTÉTICO MARÍTIMO EM ESQUADRIAS DE MADEIRA, DUAS (2) DEMÃOS, ACABAMENTO TIPO ACETINADO (BRILHO SÚTIL)</v>
          </cell>
          <cell r="C2216" t="str">
            <v>M2</v>
          </cell>
          <cell r="D2216">
            <v>20.12</v>
          </cell>
        </row>
        <row r="2217">
          <cell r="A2217" t="str">
            <v>PIN-VER-020</v>
          </cell>
          <cell r="B2217" t="str">
            <v>PINTURA COM VERNIZ SINTÉTICO MARÍTIMO EM ESQUADRIAS DE MADEIRA, DUAS (2) DEMÃOS, ACABAMENTO TIPO FOSCO</v>
          </cell>
          <cell r="C2217" t="str">
            <v>M2</v>
          </cell>
          <cell r="D2217">
            <v>20.36</v>
          </cell>
        </row>
        <row r="2218">
          <cell r="A2218" t="str">
            <v>PIN-VER-030</v>
          </cell>
          <cell r="B2218" t="str">
            <v>PINTURA COM VERNIZ POLIURETANO COM FILTRO SOLAR EM MADEIRA, DUAS (2) DEMÃOS, ACABAMENTO TIPO FOSCO</v>
          </cell>
          <cell r="C2218" t="str">
            <v>M2</v>
          </cell>
          <cell r="D2218">
            <v>25.65</v>
          </cell>
        </row>
        <row r="2219">
          <cell r="A2219" t="str">
            <v>PIN-VER-035</v>
          </cell>
          <cell r="B2219" t="str">
            <v>PINTURA COM VERNIZ SINTÉTICO MARÍTIMO EM RÉGUAS PARA FIXAÇÃO CARTAZES E PROTEÇÃO DE CARTEIRAS, COM LARGURA DE 10CM E ESP. 2CM, DUAS (2) DEMÃOS, ACABAMENTO TIPO FOSCO</v>
          </cell>
          <cell r="C2219" t="str">
            <v>M</v>
          </cell>
          <cell r="D2219">
            <v>6.66</v>
          </cell>
        </row>
        <row r="2220">
          <cell r="A2220" t="str">
            <v>PIN-ZAR-006</v>
          </cell>
          <cell r="B2220" t="str">
            <v>PINTURA ANTICORROSIVA A BASE DE ÓXIDO DE FERRO (ZARCÃO) EM ESQUADRIA E SUPERFÍCIE METÁLICA, UMA (1) DEMÃO</v>
          </cell>
          <cell r="C2220" t="str">
            <v>M2</v>
          </cell>
          <cell r="D2220">
            <v>10.35</v>
          </cell>
        </row>
        <row r="2221">
          <cell r="A2221" t="str">
            <v>PIS-API-005</v>
          </cell>
          <cell r="B2221" t="str">
            <v>APICOAMENTO DE PISO CIMENTADO - PROFUNDIDADE ATÉ 1 CM</v>
          </cell>
          <cell r="C2221" t="str">
            <v>M2</v>
          </cell>
          <cell r="D2221">
            <v>8.1</v>
          </cell>
        </row>
        <row r="2222">
          <cell r="A2222" t="str">
            <v>PIS-ARD-005</v>
          </cell>
          <cell r="B2222" t="str">
            <v>REVESTIMENTO COM ARDÓSIA APLICADO EM PISO (20X20CM), ESP. 1CM, ACABAMENTO NATURAL, ASSENTAMENTO COM ARGAMASSA INDUSTRIALIZADA, INCLUSIVE REJUNTAMENTO</v>
          </cell>
          <cell r="C2222" t="str">
            <v>M2</v>
          </cell>
          <cell r="D2222">
            <v>42.57</v>
          </cell>
        </row>
        <row r="2223">
          <cell r="A2223" t="str">
            <v>PIS-ARD-010</v>
          </cell>
          <cell r="B2223" t="str">
            <v>REVESTIMENTO COM ARDÓSIA APLICADO EM PISO (30X30CM), ESP. 1CM, ACABAMENTO NATURAL, ASSENTAMENTO COM ARGAMASSA INDUSTRIALIZADA, INCLUSIVE REJUNTAMENTO</v>
          </cell>
          <cell r="C2223" t="str">
            <v>M2</v>
          </cell>
          <cell r="D2223">
            <v>43.56</v>
          </cell>
        </row>
        <row r="2224">
          <cell r="A2224" t="str">
            <v>PIS-ARD-015</v>
          </cell>
          <cell r="B2224" t="str">
            <v>REVESTIMENTO COM ARDÓSIA APLICADO EM PISO (40X40CM), ESP. 1CM, ACABAMENTO NATURAL, ASSENTAMENTO COM ARGAMASSA INDUSTRIALIZADA, INCLUSIVE REJUNTAMENTO</v>
          </cell>
          <cell r="C2224" t="str">
            <v>M2</v>
          </cell>
          <cell r="D2224">
            <v>44.49</v>
          </cell>
        </row>
        <row r="2225">
          <cell r="A2225" t="str">
            <v>PIS-ARD-020</v>
          </cell>
          <cell r="B2225" t="str">
            <v>DEGRAU DE PEDRA ARDÓSIA E = 20 MM, L = 30 CM, ASSENTADO COM ARGAMASSA DE CIMENTO E AREIA SEM PENEIRAR TRAÇO 1:4, INCLUSO ESPELHO E = 15 MM, H = 20 CM</v>
          </cell>
          <cell r="C2225" t="str">
            <v>M</v>
          </cell>
          <cell r="D2225">
            <v>118.7</v>
          </cell>
        </row>
        <row r="2226">
          <cell r="A2226" t="str">
            <v>PIS-BOR-005</v>
          </cell>
          <cell r="B2226" t="str">
            <v>PLACA DE BORRACHA 500 X 500 X 3,5 MM PASTILHADO PARA COLA PRETO</v>
          </cell>
          <cell r="C2226" t="str">
            <v>M2</v>
          </cell>
          <cell r="D2226">
            <v>53.89</v>
          </cell>
        </row>
        <row r="2227">
          <cell r="A2227" t="str">
            <v>PIS-CAL-005</v>
          </cell>
          <cell r="B2227" t="str">
            <v>PISO EM PEDRA PORTUGUESA, INCLUSIVE FORNECIMENTO E PREPARO MECÂNICO DE ARGAMASSA SECA, TIPO FAROFA, PARA ASSENTAMENTO EM COLCHÃO DE AREIA E CIMENTO, ESP. 6CM, REJUNTAMENTO E ACABAMENTO</v>
          </cell>
          <cell r="C2227" t="str">
            <v>M2</v>
          </cell>
          <cell r="D2227">
            <v>99.31</v>
          </cell>
        </row>
        <row r="2228">
          <cell r="A2228" t="str">
            <v>PIS-CAL-010</v>
          </cell>
          <cell r="B2228" t="str">
            <v>REMOÇÃO E REASSENTAMENTO DE CALÇADA PORTUGUESA</v>
          </cell>
          <cell r="C2228" t="str">
            <v>M2</v>
          </cell>
          <cell r="D2228">
            <v>23.03</v>
          </cell>
        </row>
        <row r="2229">
          <cell r="A2229" t="str">
            <v>PIS-CER-005</v>
          </cell>
          <cell r="B2229" t="str">
            <v>REVESTIMENTO COM CERÂMICA VERMELHO NATURAL PARA PISO, ASSENTAMENTO COM ARGAMASSA INDUSTRIALIZADA, INCLUSIVE REJUNTAMENTO</v>
          </cell>
          <cell r="C2229" t="str">
            <v>M2</v>
          </cell>
          <cell r="D2229">
            <v>87.94</v>
          </cell>
        </row>
        <row r="2230">
          <cell r="A2230" t="str">
            <v>PIS-CER-010</v>
          </cell>
          <cell r="B2230" t="str">
            <v>REVESTIMENTO COM CERÂMICA APLICADO EM PISO, ACABAMENTO ESMALTADO, AMBIENTE INTERNO, PADRÃO EXTRA, DIMENSÃO DA PEÇA ATÉ 2025 CM2, PEI V, ASSENTAMENTO COM ARGAMASSA INDUSTRIALIZADA, INCLUSIVE REJUNTAMENTO</v>
          </cell>
          <cell r="C2230" t="str">
            <v>M2</v>
          </cell>
          <cell r="D2230">
            <v>82.55</v>
          </cell>
        </row>
        <row r="2231">
          <cell r="A2231" t="str">
            <v>PIS-CER-015</v>
          </cell>
          <cell r="B2231" t="str">
            <v>REVESTIMENTO COM CERÂMICA APLICADO EM PISO, ACABAMENTO ESMALTADO, AMBIENTE EXTERNO (ANTIDERRAPANTE), PADRÃO EXTRA, DIMENSÃO DA PEÇA ATÉ 2025 CM2, PEI V, ASSENTAMENTO COM ARGAMASSA INDUSTRIALIZADA, INCLUSIVE REJUNTAMENTO</v>
          </cell>
          <cell r="C2231" t="str">
            <v>M2</v>
          </cell>
          <cell r="D2231">
            <v>61.42</v>
          </cell>
        </row>
        <row r="2232">
          <cell r="A2232" t="str">
            <v>PIS-CER-020</v>
          </cell>
          <cell r="B2232" t="str">
            <v>REVESTIMENTO COM CERÂMICA APLICADO EM PISO, ACABAMENTO ESMALTADO, AMBIENTE EXTERNO (ANTIDERRAPANTE), PADRÃO EXTRA, DIMENSÃO DA PEÇA ATÉ 2025 CM2, PEI IV, ASSENTAMENTO COM ARGAMASSA INDUSTRIALIZADA, INCLUSIVE REJUNTAMENTO</v>
          </cell>
          <cell r="C2232" t="str">
            <v>M2</v>
          </cell>
          <cell r="D2232">
            <v>65.61</v>
          </cell>
        </row>
        <row r="2233">
          <cell r="A2233" t="str">
            <v>PIS-CIM-005</v>
          </cell>
          <cell r="B2233" t="str">
            <v>PISO CIMENTADO COM ARGAMASSA, TRAÇO 1:3 (CIMENTO E AREIA), ESP. 25MM, ACABAMENTO DESEMPENADO E FELTRADO, MODULAÇÃO DE 200X200CM, INCLUSIVE JUNTA PLÁSTICA</v>
          </cell>
          <cell r="C2233" t="str">
            <v>M2</v>
          </cell>
          <cell r="D2233">
            <v>43.06</v>
          </cell>
        </row>
        <row r="2234">
          <cell r="A2234" t="str">
            <v>PIS-CIM-010</v>
          </cell>
          <cell r="B2234" t="str">
            <v>PISO CIMENTADO COM ARGAMASSA, TRAÇO 1:3 (CIMENTO E AREIA), ESP. 30MM, ACABAMENTO DESEMPENADO E FELTRADO, MODULAÇÃO DE 200X200CM, INCLUSIVE JUNTA PLÁSTICA</v>
          </cell>
          <cell r="C2234" t="str">
            <v>M2</v>
          </cell>
          <cell r="D2234">
            <v>47.7</v>
          </cell>
        </row>
        <row r="2235">
          <cell r="A2235" t="str">
            <v>PIS-CIM-015</v>
          </cell>
          <cell r="B2235" t="str">
            <v>PISO CIMENTADO COM ARGAMASSA, TRAÇO 1:3 (CIMENTO E AREIA), ESP. 25MM, ACABAMENTO DESEMPENADO E FELTRADO, MODULAÇÃO DE 100X100CM, INCLUSIVE JUNTA PLÁSTICA</v>
          </cell>
          <cell r="C2235" t="str">
            <v>M2</v>
          </cell>
          <cell r="D2235">
            <v>43.85</v>
          </cell>
        </row>
        <row r="2236">
          <cell r="A2236" t="str">
            <v>PIS-CIM-020</v>
          </cell>
          <cell r="B2236" t="str">
            <v>PISO CIMENTADO COM ARGAMASSA, TRAÇO 1:3 (CIMENTO E AREIA), ESP. 30MM, ACABAMENTO DESEMPENADO E FELTRADO, MODULAÇÃO DE 100X100CM, INCLUSIVE JUNTA PLÁSTICA</v>
          </cell>
          <cell r="C2236" t="str">
            <v>M2</v>
          </cell>
          <cell r="D2236">
            <v>48.49</v>
          </cell>
        </row>
        <row r="2237">
          <cell r="A2237" t="str">
            <v>PIS-CIM-025</v>
          </cell>
          <cell r="B2237" t="str">
            <v>PISO CIMENTADO COM ARGAMASSA, TRAÇO 1:3 (CIMENTO E AREIA), ESP. 25MM, ACABAMETNO DESEMPENADO E FELTRADO, MODULAÇÃO DE 60X60CM, INCLUSIVE JUNTA PLÁSTICA</v>
          </cell>
          <cell r="C2237" t="str">
            <v>M2</v>
          </cell>
          <cell r="D2237">
            <v>45</v>
          </cell>
        </row>
        <row r="2238">
          <cell r="A2238" t="str">
            <v>PIS-CIM-030</v>
          </cell>
          <cell r="B2238" t="str">
            <v>PISO CIMENTADO COM ARGAMASSA, TRAÇO 1:3 (CIMENTO E AREIA), ESP. 30MM, ACABAMENTO DESEMPENADO E FELTRADO, MODULAÇÃO DE 60X60CM, INCLUSIVE JUNTA PLÁSTICA</v>
          </cell>
          <cell r="C2238" t="str">
            <v>M2</v>
          </cell>
          <cell r="D2238">
            <v>49.64</v>
          </cell>
        </row>
        <row r="2239">
          <cell r="A2239" t="str">
            <v>PIS-CIM-035</v>
          </cell>
          <cell r="B2239" t="str">
            <v>PISO CIMENTADO COM ARGAMASSA, TRAÇO 1:3 (CIMENTO E AREIA), ESP. 50MM, ACABAMENTO DESEMPENADO E FELTRADO, MODULAÇÃO DE 100X100CM, INCLUSIVE JUNTA PLÁSTICA</v>
          </cell>
          <cell r="C2239" t="str">
            <v>M2</v>
          </cell>
          <cell r="D2239">
            <v>63.18</v>
          </cell>
        </row>
        <row r="2240">
          <cell r="A2240" t="str">
            <v>PIS-CIM-040</v>
          </cell>
          <cell r="B2240" t="str">
            <v>PISO CIMENTADO NATADO COM ARGAMASSA, TRAÇO 1:3 (CIMENTO E AREIA), ESP. 20MM, ACABAMENTO QUEIMADO, SEM JUNTA DE DILATAÇÃO</v>
          </cell>
          <cell r="C2240" t="str">
            <v>M2</v>
          </cell>
          <cell r="D2240">
            <v>34.17</v>
          </cell>
        </row>
        <row r="2241">
          <cell r="A2241" t="str">
            <v>PIS-CIM-045</v>
          </cell>
          <cell r="B2241" t="str">
            <v>PISO CIMENTADO NATADO COM ARGAMASSA, TRAÇO 1:3 (CIMENTO E AREIA), ESP. 25MM, ACABAMENTO QUEIMADO, SEM JUNTA DE DILATAÇÃO</v>
          </cell>
          <cell r="C2241" t="str">
            <v>M2</v>
          </cell>
          <cell r="D2241">
            <v>36.880000000000003</v>
          </cell>
        </row>
        <row r="2242">
          <cell r="A2242" t="str">
            <v>PIS-CIM-050</v>
          </cell>
          <cell r="B2242" t="str">
            <v>PISO CIMENTADO NATADO COM ARGAMASSA, TRAÇO 1:3 (CIMENTO E AREIA), ESP. 30MM, ACABAMENTO QUEIMADO, SEM JUNTA DE DILATAÇÃO</v>
          </cell>
          <cell r="C2242" t="str">
            <v>M2</v>
          </cell>
          <cell r="D2242">
            <v>39.590000000000003</v>
          </cell>
        </row>
        <row r="2243">
          <cell r="A2243" t="str">
            <v>PIS-CIM-060</v>
          </cell>
          <cell r="B2243" t="str">
            <v>PISO CIMENTADO NATADO COM ARGAMASSA, TRAÇO 1:3 (CIMENTO E AREIA), ESP. 50MM, ACABAMENTO QUEIMADO, SEM JUNTA DE DILATAÇÃO</v>
          </cell>
          <cell r="C2243" t="str">
            <v>M2</v>
          </cell>
          <cell r="D2243">
            <v>55.05</v>
          </cell>
        </row>
        <row r="2244">
          <cell r="A2244" t="str">
            <v>PIS-CIM-065</v>
          </cell>
          <cell r="B2244" t="str">
            <v xml:space="preserve">PISO CIMENTADO NATADO COM ARGAMASSA, TRAÇO 1:3 (CIMENTO E AREIA), ESP. 25MM, ACABAMENTO QUEIMADO, MODULAÇÃO DE 200X200CM, INCLUSIVE JUNTA PLÁSTICA </v>
          </cell>
          <cell r="C2244" t="str">
            <v>M2</v>
          </cell>
          <cell r="D2244">
            <v>45.25</v>
          </cell>
        </row>
        <row r="2245">
          <cell r="A2245" t="str">
            <v>PIS-CIM-070</v>
          </cell>
          <cell r="B2245" t="str">
            <v xml:space="preserve">PISO CIMENTADO NATADO COM ARGAMASSA, TRAÇO 1:3 (CIMENTO E AREIA), ESP. 30MM, ACABAMENTO QUEIMADO, MODULAÇÃO DE 200X200CM, INCLUSIVE JUNTA PLÁSTICA </v>
          </cell>
          <cell r="C2245" t="str">
            <v>M2</v>
          </cell>
          <cell r="D2245">
            <v>49.61</v>
          </cell>
        </row>
        <row r="2246">
          <cell r="A2246" t="str">
            <v>PIS-CIM-075</v>
          </cell>
          <cell r="B2246" t="str">
            <v xml:space="preserve">PISO CIMENTADO NATADO COM ARGAMASSA, TRAÇO 1:3 (CIMENTO E AREIA), ESP. 25MM, ACABAMENTO QUEIMADO, MODULAÇÃO DE 100X100CM, INCLUSIVE JUNTA PLÁSTICA </v>
          </cell>
          <cell r="C2246" t="str">
            <v>M2</v>
          </cell>
          <cell r="D2246">
            <v>46.04</v>
          </cell>
        </row>
        <row r="2247">
          <cell r="A2247" t="str">
            <v>PIS-CIM-080</v>
          </cell>
          <cell r="B2247" t="str">
            <v xml:space="preserve">PISO CIMENTADO NATADO COM ARGAMASSA, TRAÇO 1:3 (CIMENTO E AREIA), ESP. 30MM, ACABAMENTO QUEIMADO, MODULAÇÃO DE 100X100CM, INCLUSIVE JUNTA PLÁSTICA </v>
          </cell>
          <cell r="C2247" t="str">
            <v>M2</v>
          </cell>
          <cell r="D2247">
            <v>50.4</v>
          </cell>
        </row>
        <row r="2248">
          <cell r="A2248" t="str">
            <v>PIS-CIM-085</v>
          </cell>
          <cell r="B2248" t="str">
            <v xml:space="preserve">PISO CIMENTADO NATADO COM ARGAMASSA, TRAÇO 1:3 (CIMENTO E AREIA), ESP. 25MM, ACABAMENTO QUEIMADO, MODULAÇÃO DE 60X60CM, INCLUSIVE JUNTA PLÁSTICA </v>
          </cell>
          <cell r="C2248" t="str">
            <v>M2</v>
          </cell>
          <cell r="D2248">
            <v>47.19</v>
          </cell>
        </row>
        <row r="2249">
          <cell r="A2249" t="str">
            <v>PIS-CIM-090</v>
          </cell>
          <cell r="B2249" t="str">
            <v xml:space="preserve">PISO CIMENTADO NATADO COM ARGAMASSA, TRAÇO 1:3 (CIMENTO E AREIA), ESP. 30MM, ACABAMENTO QUEIMADO, MODULAÇÃO DE 60X60CM, INCLUSIVE JUNTA PLÁSTICA </v>
          </cell>
          <cell r="C2249" t="str">
            <v>M2</v>
          </cell>
          <cell r="D2249">
            <v>51.55</v>
          </cell>
        </row>
        <row r="2250">
          <cell r="A2250" t="str">
            <v>PIS-CIM-095</v>
          </cell>
          <cell r="B2250" t="str">
            <v xml:space="preserve">PISO CIMENTADO NATADO COM ARGAMASSA, TRAÇO 1:3 (CIMENTO E AREIA), ESP. 50MM, ACABAMENTO QUEIMADO, MODULAÇÃO DE 60X60CM, INCLUSIVE JUNTA PLÁSTICA </v>
          </cell>
          <cell r="C2250" t="str">
            <v>M2</v>
          </cell>
          <cell r="D2250">
            <v>66.31</v>
          </cell>
        </row>
        <row r="2251">
          <cell r="A2251" t="str">
            <v>PIS-CIM-100</v>
          </cell>
          <cell r="B2251" t="str">
            <v>PISO CIMENTADO COM ARGAMASSA, TRAÇO 1:3 (CIMENTO E AREIA), COM ADITIVO IMPERMEABILIZANTE, ESP. 25MM, ACABAMENTO DESEMPENADO E FELTRADO</v>
          </cell>
          <cell r="C2251" t="str">
            <v>M2</v>
          </cell>
          <cell r="D2251">
            <v>43.21</v>
          </cell>
        </row>
        <row r="2252">
          <cell r="A2252" t="str">
            <v>PIS-CIM-105</v>
          </cell>
          <cell r="B2252" t="str">
            <v>PISO CIMENTADO COM PIGMENTAÇÃO COLORIDA, DESEMPENADO E FELTRADO COM ARGAMASSA, TRAÇO 1:3 (CIMENTO E AREIA), ESP. 30MM, ACABAMENTO DESEMPENADO E FELTRADO, SEM JUNTA DE DILATAÇÃO</v>
          </cell>
          <cell r="C2252" t="str">
            <v>M2</v>
          </cell>
          <cell r="D2252">
            <v>44.31</v>
          </cell>
        </row>
        <row r="2253">
          <cell r="A2253" t="str">
            <v>PIS-CON-005</v>
          </cell>
          <cell r="B2253" t="str">
            <v>CONTRAPISO DESEMPENADO COM ARGAMASSA, TRAÇO 1:3 (CIMENTO E AREIA), ESP. 20MM</v>
          </cell>
          <cell r="C2253" t="str">
            <v>M2</v>
          </cell>
          <cell r="D2253">
            <v>29.1</v>
          </cell>
        </row>
        <row r="2254">
          <cell r="A2254" t="str">
            <v>PIS-CON-010</v>
          </cell>
          <cell r="B2254" t="str">
            <v>CONTRAPISO DESEMPENADO COM ARGAMASSA, TRAÇO 1:3 (CIMENTO E AREIA), ESP. 25MM</v>
          </cell>
          <cell r="C2254" t="str">
            <v>M2</v>
          </cell>
          <cell r="D2254">
            <v>31.81</v>
          </cell>
        </row>
        <row r="2255">
          <cell r="A2255" t="str">
            <v>PIS-CON-015</v>
          </cell>
          <cell r="B2255" t="str">
            <v>CONTRAPISO DESEMPENADO COM ARGAMASSA, TRAÇO 1:3 (CIMENTO E AREIA), ESP. 30MM</v>
          </cell>
          <cell r="C2255" t="str">
            <v>M2</v>
          </cell>
          <cell r="D2255">
            <v>34.520000000000003</v>
          </cell>
        </row>
        <row r="2256">
          <cell r="A2256" t="str">
            <v>PIS-CON-020</v>
          </cell>
          <cell r="B2256" t="str">
            <v>CONTRAPISO DESEMPENADO COM ARGAMASSA, TRAÇO 1:3 (CIMENTO E AREIA), ESP. 50MM</v>
          </cell>
          <cell r="C2256" t="str">
            <v>M2</v>
          </cell>
          <cell r="D2256">
            <v>48.39</v>
          </cell>
        </row>
        <row r="2257">
          <cell r="A2257" t="str">
            <v>PIS-CON-025</v>
          </cell>
          <cell r="B2257" t="str">
            <v>PISO EM CONCRETO, PREPARADO EM OBRA COM BETONEIRA, FCK 13,5MPA, SEM ARMAÇÃO, ACABAMENTO RÚSTICO, ESP. 8CM, INCLUSIVE FORNECIMENTO, LANÇAMENTO, ADENSAMENTO, SARRAFEAMENTO, EXCLUSIVE JUNTA DE DILATAÇÃO</v>
          </cell>
          <cell r="C2257" t="str">
            <v>M2</v>
          </cell>
          <cell r="D2257">
            <v>68.69</v>
          </cell>
        </row>
        <row r="2258">
          <cell r="A2258" t="str">
            <v>PIS-CON-030</v>
          </cell>
          <cell r="B2258" t="str">
            <v>PISO EM CONCRETO, USINADO CONVENCIONAL, FCK 30MPA, COM AÇO CA-50 DIÂMETRO 6,3MM MALHA 10X10CM, ACABAMENTO RÚSTICO, ESP. 15CM, INCLUSIVE FORNECIMENTO, LANÇAMENTO, ADENSAMENTO, EXCLUSIVE JUNTA DE DILATAÇÃO</v>
          </cell>
          <cell r="C2258" t="str">
            <v>M2</v>
          </cell>
          <cell r="D2258">
            <v>181.5</v>
          </cell>
        </row>
        <row r="2259">
          <cell r="A2259" t="str">
            <v>PIS-CON-035</v>
          </cell>
          <cell r="B2259" t="str">
            <v>PISO EM CONCRETO FCK = 20 MPA COM 25 KG DE DRAMIX/M3</v>
          </cell>
          <cell r="C2259" t="str">
            <v>M3</v>
          </cell>
          <cell r="D2259">
            <v>2497.6</v>
          </cell>
        </row>
        <row r="2260">
          <cell r="A2260" t="str">
            <v>PIS-FAI-005</v>
          </cell>
          <cell r="B2260" t="str">
            <v>APLICAÇÃO DE FAIXA/FITA ADESIVA ANTIDERRAPANTE, LARGURA 50MM, EM DEGRAUS DE ESCADA, INCLUSIVE FORNECIMENTO</v>
          </cell>
          <cell r="C2260" t="str">
            <v>M</v>
          </cell>
          <cell r="D2260">
            <v>17.920000000000002</v>
          </cell>
        </row>
        <row r="2261">
          <cell r="A2261" t="str">
            <v>PIS-FAI-010</v>
          </cell>
          <cell r="B2261" t="str">
            <v>FAIXA/FRISO ANTIDERRAPANTE EM PEDRA, LARGURA 50MM, EM DEGRAU DE ESCADA, EXECUÇÃO MECÂNICA</v>
          </cell>
          <cell r="C2261" t="str">
            <v>M</v>
          </cell>
          <cell r="D2261">
            <v>8.74</v>
          </cell>
        </row>
        <row r="2262">
          <cell r="A2262" t="str">
            <v>PIS-GRA-005</v>
          </cell>
          <cell r="B2262" t="str">
            <v>REVESTIMENTO COM GRANITO, CINZA ANDORINHA, APLICADO EM PISO, ESP. 2CM, DIMENSÃO DA PEÇA ATÉ 1600 CM2, ASSENTAMENTO COM ARGAMASSA INDUSTRIALIZADA, INCLUSIVE REJUNTAMENTO</v>
          </cell>
          <cell r="C2262" t="str">
            <v>M2</v>
          </cell>
          <cell r="D2262">
            <v>214.37</v>
          </cell>
        </row>
        <row r="2263">
          <cell r="A2263" t="str">
            <v>PIS-IAR-005</v>
          </cell>
          <cell r="B2263" t="str">
            <v>PISO INDUSTRIAL COM ARGAMASSA DE ALTA RESISTÊNCIA, COR CINZA, ESP. 8MM, ACABAMENTO POLIDO, MODULAÇÃO  DE 1X1M, INCLUSIVE JUNTA PLÁSTICA E POLIMENTO MECANIZADO, EXCLUSIVE RESINA</v>
          </cell>
          <cell r="C2263" t="str">
            <v>M2</v>
          </cell>
          <cell r="D2263">
            <v>79.27</v>
          </cell>
        </row>
        <row r="2264">
          <cell r="A2264" t="str">
            <v>PIS-IAR-010</v>
          </cell>
          <cell r="B2264" t="str">
            <v>PISO INDUSTRIAL COM ARGAMASSA DE ALTA RESISTÊNCIA, COR BRANCA, ESP. 8MM, ACABAMENTO POLIDO, MODULAÇÃO  DE 1X1M, INCLUSIVE JUNTA PLÁSTICA E POLIMENTO MECANIZADO, EXCLUSIVE RESINA</v>
          </cell>
          <cell r="C2264" t="str">
            <v>M2</v>
          </cell>
          <cell r="D2264">
            <v>91.67</v>
          </cell>
        </row>
        <row r="2265">
          <cell r="A2265" t="str">
            <v>PIS-JUN-005</v>
          </cell>
          <cell r="B2265" t="str">
            <v>APLICAÇÃO DE SELANTE, MASTIQUE ELÁSTICO, EM JUNTA DE DILAÇÃO, DIMENSÃO 20X10 MM, FATOR DE FORMA 1:2, EXCLUSIVE DELIMITADOR DE PROFUNDIDADE</v>
          </cell>
          <cell r="C2265" t="str">
            <v>M</v>
          </cell>
          <cell r="D2265">
            <v>28.02</v>
          </cell>
        </row>
        <row r="2266">
          <cell r="A2266" t="str">
            <v>PIS-LAD-005</v>
          </cell>
          <cell r="B2266" t="str">
            <v>REVESTIMENTO COM LADRILHO HIDRÁULICO APLICADO EM PISO (20X20CM) COM JUNTA SECA, NA COR NATURAL, ASSENTAMENTO COM ARGAMASSA INDUSTRIALIZADA</v>
          </cell>
          <cell r="C2266" t="str">
            <v>M2</v>
          </cell>
          <cell r="D2266">
            <v>60.64</v>
          </cell>
        </row>
        <row r="2267">
          <cell r="A2267" t="str">
            <v>PIS-LAD-010</v>
          </cell>
          <cell r="B2267" t="str">
            <v>REVESTIMENTO COM LADRILHO HIDRÁULICO APLICADO EM PISO (20X20CM) COM JUNTA SECA, COM UMA (1) COR, ASSENTAMENTO COM ARGAMASSA INDUSTRIALIZADA</v>
          </cell>
          <cell r="C2267" t="str">
            <v>M2</v>
          </cell>
          <cell r="D2267">
            <v>78.33</v>
          </cell>
        </row>
        <row r="2268">
          <cell r="A2268" t="str">
            <v>PIS-LAD-015</v>
          </cell>
          <cell r="B2268" t="str">
            <v>REVESTIMENTO COM LADRILHO HIDRÁULICO APLICADO EM PISO (20X20CM) COM JUNTA SECA, COM DUAS (2) CORES, ASSENTAMENTO COM ARGAMASSA INDUSTRIALIZADA</v>
          </cell>
          <cell r="C2268" t="str">
            <v>M2</v>
          </cell>
          <cell r="D2268">
            <v>80.47</v>
          </cell>
        </row>
        <row r="2269">
          <cell r="A2269" t="str">
            <v>PIS-LAD-020</v>
          </cell>
          <cell r="B2269" t="str">
            <v>REVESTIMENTO COM LADRILHO HIDRÁULICO APLICADO EM PISO (25X25CM) COM JUNTA SECA, NA COR NATURAL, ASSENTAMENTO COM ARGAMASSA INDUSTRIALIZADA</v>
          </cell>
          <cell r="C2269" t="str">
            <v>M2</v>
          </cell>
          <cell r="D2269">
            <v>63.15</v>
          </cell>
        </row>
        <row r="2270">
          <cell r="A2270" t="str">
            <v>PIS-LAD-025</v>
          </cell>
          <cell r="B2270" t="str">
            <v>REVESTIMENTO COM LADRILHO HIDRÁULICO APLICADO EM PISO (25X25CM) COM JUNTA SECA, COM UMA (1) COR, ASSENTAMENTO COM ARGAMASSA INDUSTRIALIZADA</v>
          </cell>
          <cell r="C2270" t="str">
            <v>M2</v>
          </cell>
          <cell r="D2270">
            <v>82.86</v>
          </cell>
        </row>
        <row r="2271">
          <cell r="A2271" t="str">
            <v>PIS-LAD-030</v>
          </cell>
          <cell r="B2271" t="str">
            <v>REVESTIMENTO COM LADRILHO HIDRÁULICO APLICADO EM PISO (25X25CM) COM JUNTA SECA, COM DUAS (2) CORES, ASSENTAMENTO COM ARGAMASSA INDUSTRIALIZADA</v>
          </cell>
          <cell r="C2271" t="str">
            <v>M2</v>
          </cell>
          <cell r="D2271">
            <v>87.15</v>
          </cell>
        </row>
        <row r="2272">
          <cell r="A2272" t="str">
            <v>PIS-LAD-035</v>
          </cell>
          <cell r="B2272" t="str">
            <v>PISO PODOTÁTIL DE CONCRETO, ALERTA, APLICADO EM PISO (40X40CM) COM JUNTA SECA, COR VERMELHO/AMARELO, ASSENTAMENTO COM ARGAMASSA INDUSTRIALIZADA, INCLUSIVE FORNECIMENTO E INSTALAÇÃO</v>
          </cell>
          <cell r="C2272" t="str">
            <v>M2</v>
          </cell>
          <cell r="D2272">
            <v>110.98</v>
          </cell>
        </row>
        <row r="2273">
          <cell r="A2273" t="str">
            <v>PIS-LAD-040</v>
          </cell>
          <cell r="B2273" t="str">
            <v>PISO PODOTÁTIL DE CONCRETO, DIRECIONAL, APLICADO EM PISO (40X40CM) COM JUNTA SECA, COR VERMELHO/AMARELO, ASSENTAMENTO COM ARGAMASSA INDUSTRIALIZADA, INCLUSIVE FORNECIMENTO E INSTALAÇÃO</v>
          </cell>
          <cell r="C2273" t="str">
            <v>M2</v>
          </cell>
          <cell r="D2273">
            <v>110.59</v>
          </cell>
        </row>
        <row r="2274">
          <cell r="A2274" t="str">
            <v>PIS-LAJ-005</v>
          </cell>
          <cell r="B2274" t="str">
            <v>LAJE DE TRANSIÇÃO E = 5 CM, SEM JUNTA, FCK = 10 MPA (MANUAL)</v>
          </cell>
          <cell r="C2274" t="str">
            <v>M2</v>
          </cell>
          <cell r="D2274">
            <v>43.56</v>
          </cell>
        </row>
        <row r="2275">
          <cell r="A2275" t="str">
            <v>PIS-LAJ-010</v>
          </cell>
          <cell r="B2275" t="str">
            <v>LAJE DE TRANSIÇÃO E = 6 CM, SEM JUNTA, FCK = 10 MPA (MANUAL)</v>
          </cell>
          <cell r="C2275" t="str">
            <v>M2</v>
          </cell>
          <cell r="D2275">
            <v>48.55</v>
          </cell>
        </row>
        <row r="2276">
          <cell r="A2276" t="str">
            <v>PIS-LAJ-015</v>
          </cell>
          <cell r="B2276" t="str">
            <v>LAJE DE TRANSIÇÃO E = 8 CM, SEM JUNTA, FCK = 10 MPA (MANUAL)</v>
          </cell>
          <cell r="C2276" t="str">
            <v>M2</v>
          </cell>
          <cell r="D2276">
            <v>61.76</v>
          </cell>
        </row>
        <row r="2277">
          <cell r="A2277" t="str">
            <v>PIS-LAJ-020</v>
          </cell>
          <cell r="B2277" t="str">
            <v>LAJE DE TRANSIÇÃO E = 8 CM, FCK = 15 MPA USINADO (MECANIZADO), INCLUSIVE TELA 0,97 KG/M2 E ACABAMENTO NIVEL ZERO</v>
          </cell>
          <cell r="C2277" t="str">
            <v>M2</v>
          </cell>
          <cell r="D2277">
            <v>108.33</v>
          </cell>
        </row>
        <row r="2278">
          <cell r="A2278" t="str">
            <v>PIS-LAJ-021</v>
          </cell>
          <cell r="B2278" t="str">
            <v>LAJE DE TRANSIÇÃO E = 9 CM, FCK = 15 MPA USINADO (MECANIZADO), INCLUSIVE TELA 0,97 KG/M2 E ACABAMENTO NIVEL ZERO</v>
          </cell>
          <cell r="C2278" t="str">
            <v>M2</v>
          </cell>
          <cell r="D2278">
            <v>114.84</v>
          </cell>
        </row>
        <row r="2279">
          <cell r="A2279" t="str">
            <v>PIS-LAJ-022</v>
          </cell>
          <cell r="B2279" t="str">
            <v>LAJE DE TRANSIÇÃO E = 10 CM, FCK = 15 MPA USINADO (MECANIZADO), INCLUSIVE TELA 0,97 KG/M2 E ACABAMENTO NIVEL ZERO</v>
          </cell>
          <cell r="C2279" t="str">
            <v>M2</v>
          </cell>
          <cell r="D2279">
            <v>110.21</v>
          </cell>
        </row>
        <row r="2280">
          <cell r="A2280" t="str">
            <v>PIS-LAJ-023</v>
          </cell>
          <cell r="B2280" t="str">
            <v>LAJE DE TRANSIÇÃO E = 11 CM, FCK = 15 MPA USINADO (MECANIZADO), INCLUSIVE TELA 0,97 KG/M2 E ACABAMENTO NIVEL ZERO</v>
          </cell>
          <cell r="C2280" t="str">
            <v>M2</v>
          </cell>
          <cell r="D2280">
            <v>127.86</v>
          </cell>
        </row>
        <row r="2281">
          <cell r="A2281" t="str">
            <v>PIS-LAJ-024</v>
          </cell>
          <cell r="B2281" t="str">
            <v>LAJE DE TRANSIÇÃO E = 12 CM, FCK = 15 MPA USINADO (MECANIZADO), INCLUSIVE TELA 0,97 KG/M2 E ACABAMENTO NIVEL ZERO</v>
          </cell>
          <cell r="C2281" t="str">
            <v>M2</v>
          </cell>
          <cell r="D2281">
            <v>134.37</v>
          </cell>
        </row>
        <row r="2282">
          <cell r="A2282" t="str">
            <v>PIS-LAJ-025</v>
          </cell>
          <cell r="B2282" t="str">
            <v>LAJE DE TRANSIÇÃO E = 8 CM, FCK = 18 MPA USINADO (MECANIZADO), INCLUSIVE TELA 0,97 KG/M2 E ACABAMENTO NIVEL ZERO</v>
          </cell>
          <cell r="C2282" t="str">
            <v>M2</v>
          </cell>
          <cell r="D2282">
            <v>110.23</v>
          </cell>
        </row>
        <row r="2283">
          <cell r="A2283" t="str">
            <v>PIS-LAJ-026</v>
          </cell>
          <cell r="B2283" t="str">
            <v>LAJE DE TRANSIÇÃO E = 10 CM, FCK = 18 MPA USINADO (MECANIZADO), INCLUSIVE TELA 0,97 KG/M2 E ACABAMENTO NIVEL ZERO</v>
          </cell>
          <cell r="C2283" t="str">
            <v>M2</v>
          </cell>
          <cell r="D2283">
            <v>123.72</v>
          </cell>
        </row>
        <row r="2284">
          <cell r="A2284" t="str">
            <v>PIS-LAJ-027</v>
          </cell>
          <cell r="B2284" t="str">
            <v>LAJE DE TRANSIÇÃO E = 12 CM, FCK = 18 MPA USINADO (MECANIZADO), INCLUSIVE TELA 0,97 KG/M2 E ACABAMENTO NIVEL ZERO</v>
          </cell>
          <cell r="C2284" t="str">
            <v>M2</v>
          </cell>
          <cell r="D2284">
            <v>137.21</v>
          </cell>
        </row>
        <row r="2285">
          <cell r="A2285" t="str">
            <v>PIS-LAJ-028</v>
          </cell>
          <cell r="B2285" t="str">
            <v>LAJE DE TRANSIÇÃO E = 8 CM, FCK = 20 MPA USINADO (MECANIZADO), INCLUSIVE TELA 0,97 KG/M2 E ACABAMENTO NIVEL ZERO</v>
          </cell>
          <cell r="C2285" t="str">
            <v>M2</v>
          </cell>
          <cell r="D2285">
            <v>110.56</v>
          </cell>
        </row>
        <row r="2286">
          <cell r="A2286" t="str">
            <v>PIS-LON-005</v>
          </cell>
          <cell r="B2286" t="str">
            <v>APLICAÇÃO DE LONA PRETA, ESP. 150 MICRAS, INCLUSIVE FORNECIMENTO</v>
          </cell>
          <cell r="C2286" t="str">
            <v>M2</v>
          </cell>
          <cell r="D2286">
            <v>2.5099999999999998</v>
          </cell>
        </row>
        <row r="2287">
          <cell r="A2287" t="str">
            <v>PIS-MAD-006</v>
          </cell>
          <cell r="B2287" t="str">
            <v>TACO DE MADEIRA IPÊ EXTRA 7 X 21 CM ASSENTADO COM COLA ESPECIAL A BASE DE PVA</v>
          </cell>
          <cell r="C2287" t="str">
            <v>M2</v>
          </cell>
          <cell r="D2287">
            <v>96.84</v>
          </cell>
        </row>
        <row r="2288">
          <cell r="A2288" t="str">
            <v>PIS-MAD-008</v>
          </cell>
          <cell r="B2288" t="str">
            <v>TACÃO DE MADEIRA IPÊ EXTRA 10 X 40 CM ASSENTADO COM COLA ESPECIAL A BASE DE PVA</v>
          </cell>
          <cell r="C2288" t="str">
            <v>M2</v>
          </cell>
          <cell r="D2288">
            <v>112.43</v>
          </cell>
        </row>
        <row r="2289">
          <cell r="A2289" t="str">
            <v>PIS-MAR-005</v>
          </cell>
          <cell r="B2289" t="str">
            <v>REVESTIMENTO COM MÁRMORE BRANCO APLICADO EM PISO, ESP. 2CM, ASSENTAMENTO COM ARGAMASSA INDUSTRIALIZADA, INCLUSIVE REJUNTAMENTO</v>
          </cell>
          <cell r="C2289" t="str">
            <v>M2</v>
          </cell>
          <cell r="D2289">
            <v>199.02</v>
          </cell>
        </row>
        <row r="2290">
          <cell r="A2290" t="str">
            <v>PIS-MAR-010</v>
          </cell>
          <cell r="B2290" t="str">
            <v>REVESTIMENTO COM MÁRMORE BRANCO APLICADO EM PISO, ESP. 3CM, ASSENTAMENTO COM ARGAMASSA INDUSTRIALIZADA, INCLUSIVE REJUNTAMENTO</v>
          </cell>
          <cell r="C2290" t="str">
            <v>M2</v>
          </cell>
          <cell r="D2290">
            <v>257.38</v>
          </cell>
        </row>
        <row r="2291">
          <cell r="A2291" t="str">
            <v>PIS-MIT-005</v>
          </cell>
          <cell r="B2291" t="str">
            <v>PISO EM GRANILITE/MARMORITE, ESP. 8MM, ACABAMENTO POLIDO, COR CINZA, MODULAÇÃO DE 1X1M, INCLUSIVE JUNTA PLÁSTICA, RESINA E POLIMENTO MECANIZADO</v>
          </cell>
          <cell r="C2291" t="str">
            <v>M2</v>
          </cell>
          <cell r="D2291">
            <v>82.78</v>
          </cell>
        </row>
        <row r="2292">
          <cell r="A2292" t="str">
            <v>PIS-MIT-006</v>
          </cell>
          <cell r="B2292" t="str">
            <v>PISO EM GRANILITE/MARMORITE, ESP. 8MM, ACABAMENTO POLIDO, COR CINZA, MODULAÇÃO DE 1X1M, INCLUSIVE JUNTA ALUMÍNIO, RESINA E POLIMENTO MECANIZADO</v>
          </cell>
          <cell r="C2292" t="str">
            <v>M2</v>
          </cell>
          <cell r="D2292">
            <v>84.54</v>
          </cell>
        </row>
        <row r="2293">
          <cell r="A2293" t="str">
            <v>PIS-MIT-010</v>
          </cell>
          <cell r="B2293" t="str">
            <v>PISO EM GRANILITE/MARMORITE, ESP. 8MM, ACABAMENTO POLIDO, COR BRANCA, MODULAÇÃO DE 1X1M, INCLUSIVE JUNTA PLÁSTICA, RESINA E POLIMENTO MECANIZADO</v>
          </cell>
          <cell r="C2293" t="str">
            <v>M2</v>
          </cell>
          <cell r="D2293">
            <v>102.22</v>
          </cell>
        </row>
        <row r="2294">
          <cell r="A2294" t="str">
            <v>PIS-MIT-011</v>
          </cell>
          <cell r="B2294" t="str">
            <v>PISO EM GRANILITE/MARMORITE, ESP. 8MM, ACABAMENTO POLIDO, COR BRANCA, MODULAÇÃO DE 1X1M, INCLUSIVE JUNTA ALUMÍNIO, RESINA E POLIMENTO MECANIZADO</v>
          </cell>
          <cell r="C2294" t="str">
            <v>M2</v>
          </cell>
          <cell r="D2294">
            <v>103.98</v>
          </cell>
        </row>
        <row r="2295">
          <cell r="A2295" t="str">
            <v>PIS-MIT-015</v>
          </cell>
          <cell r="B2295" t="str">
            <v>PISO EM GRANILITE/MARMORITE, ESP. 8MM, ACABAMENTO LAVADO TIPO FULGET, COR VERMELHA, MODULAÇÃO DE 1X1M, INCLUSO JUNTA PLÁSTICA</v>
          </cell>
          <cell r="C2295" t="str">
            <v>M2</v>
          </cell>
          <cell r="D2295">
            <v>68.91</v>
          </cell>
        </row>
        <row r="2296">
          <cell r="A2296" t="str">
            <v>PIS-MIT-020</v>
          </cell>
          <cell r="B2296" t="str">
            <v>PISO EM GRANILITE/MARMORITE, ESP. 8MM, ACABAMENTO LAVADO TIPO FULGET, COR NATURAL, MODULAÇÃO DE 1X1M, INCLUSO JUNTA PLÁSTICA</v>
          </cell>
          <cell r="C2296" t="str">
            <v>M2</v>
          </cell>
          <cell r="D2296">
            <v>68.91</v>
          </cell>
        </row>
        <row r="2297">
          <cell r="A2297" t="str">
            <v>PIS-MIT-025</v>
          </cell>
          <cell r="B2297" t="str">
            <v>LIMPEZA E POLIMENTO DE PISO GRANILITE/MARMORITE, EXCLUSIVE RESINA</v>
          </cell>
          <cell r="C2297" t="str">
            <v>M2</v>
          </cell>
          <cell r="D2297">
            <v>24.68</v>
          </cell>
        </row>
        <row r="2298">
          <cell r="A2298" t="str">
            <v>PIS-POL-010</v>
          </cell>
          <cell r="B2298" t="str">
            <v>POLIMENTO MECÂNICO DE PISO EM CONCRETO COM NIVELAMENTO A LASER (NÍVEL ZERO)</v>
          </cell>
          <cell r="C2298" t="str">
            <v>M2</v>
          </cell>
          <cell r="D2298">
            <v>15.15</v>
          </cell>
        </row>
        <row r="2299">
          <cell r="A2299" t="str">
            <v>PIS-SOC-005</v>
          </cell>
          <cell r="B2299" t="str">
            <v>SÓCULO COM ENCHIMENTO EM TIJOLOS MACIÇOS, ALTURA  DE 10CM À 12CM, INCLUSIVE ACABAMENTO FINAL EM ARGAMASSA, ESP. 20MM, APLICAÇÃO MANUAL</v>
          </cell>
          <cell r="C2299" t="str">
            <v>M2</v>
          </cell>
          <cell r="D2299">
            <v>86.93</v>
          </cell>
        </row>
        <row r="2300">
          <cell r="A2300" t="str">
            <v>PIS-SOL-006</v>
          </cell>
          <cell r="B2300" t="str">
            <v>SOLEIRA DE MARMORITE, COR CIMENTO NATURAL, E = 3 CM</v>
          </cell>
          <cell r="C2300" t="str">
            <v>M2</v>
          </cell>
          <cell r="D2300">
            <v>80.3</v>
          </cell>
        </row>
        <row r="2301">
          <cell r="A2301" t="str">
            <v>PIS-TAT-005</v>
          </cell>
          <cell r="B2301" t="str">
            <v>PISO PODOTÁTIL DE BORRACHA, DIRECIONAL, ESP. 5MM, COR PRETA, ASSENTAMENTO COM COLA DE CONTATO, INCLUSIVE FORNECIMENTO E INSTALAÇÃO</v>
          </cell>
          <cell r="C2301" t="str">
            <v>M2</v>
          </cell>
          <cell r="D2301">
            <v>209.76</v>
          </cell>
        </row>
        <row r="2302">
          <cell r="A2302" t="str">
            <v>PIS-TAT-006</v>
          </cell>
          <cell r="B2302" t="str">
            <v>PISO PODOTÁTIL DE BORRACHA, DIRECIONAL, ESP. 5MM, COLORIDA, ASSENTAMENTO COM COLA DE CONTATO, INCLUSIVE FORNECIMENTO E INSTALAÇÃO</v>
          </cell>
          <cell r="C2302" t="str">
            <v>M2</v>
          </cell>
          <cell r="D2302">
            <v>213.4</v>
          </cell>
        </row>
        <row r="2303">
          <cell r="A2303" t="str">
            <v>PIS-TAT-007</v>
          </cell>
          <cell r="B2303" t="str">
            <v>PISO PODOTÁTIL DE BORRACHA, DIRECIONAL, ESP. 12MM, COR PRETA, ASSENTAMENTO COM ARGAMASSA, TRAÇO 1:4 (CIMENTO E AREIA), INCLUSIVE FORNECIMENTO E INSTALAÇÃO</v>
          </cell>
          <cell r="C2303" t="str">
            <v>M2</v>
          </cell>
          <cell r="D2303">
            <v>210.73</v>
          </cell>
        </row>
        <row r="2304">
          <cell r="A2304" t="str">
            <v>PIS-TAT-008</v>
          </cell>
          <cell r="B2304" t="str">
            <v>PISO PODOTÁTIL DE BORRACHA, DIRECIONAL, ESP. 12MM, COLORIDA, ASSENTAMENTO COM ARGAMASSA, TRAÇO 1:4 (CIMENTO E AREIA), INCLUSIVE FORNECIMENTO E INSTALAÇÃO</v>
          </cell>
          <cell r="C2304" t="str">
            <v>M2</v>
          </cell>
          <cell r="D2304">
            <v>238.61</v>
          </cell>
        </row>
        <row r="2305">
          <cell r="A2305" t="str">
            <v>PIS-TAT-015</v>
          </cell>
          <cell r="B2305" t="str">
            <v>PISO PODOTÁTIL DE BORRACHA, ALERTA, ESP. 5MM, COLORIDA, ASSENTAMENTO COM COLA DE CONTATO, INCLUSIVE FORNECIMENTO E INSTALAÇÃO</v>
          </cell>
          <cell r="C2305" t="str">
            <v>M2</v>
          </cell>
          <cell r="D2305">
            <v>214.62</v>
          </cell>
        </row>
        <row r="2306">
          <cell r="A2306" t="str">
            <v>PIS-TAT-016</v>
          </cell>
          <cell r="B2306" t="str">
            <v>PISO PODOTÁTIL DE BORRACHA, ALERTA, ESP. 5MM, COR PRETA, ASSENTAMENTO COM COLA DE CONTATO, INCLUSIVE FORNECIMENTO E INSTALAÇÃO</v>
          </cell>
          <cell r="C2306" t="str">
            <v>M2</v>
          </cell>
          <cell r="D2306">
            <v>209.18</v>
          </cell>
        </row>
        <row r="2307">
          <cell r="A2307" t="str">
            <v>PIS-TAT-017</v>
          </cell>
          <cell r="B2307" t="str">
            <v>PISO PODOTÁTIL DE BORRACHA, ALERTA, ESP. 12MM, COLORIDA, ASSENTAMENTO COM ARGAMASSA, TRAÇO 1:4 (CIMENTO E AREIA), INCLUSIVE FORNECIMENTO E INSTALAÇÃO</v>
          </cell>
          <cell r="C2307" t="str">
            <v>M2</v>
          </cell>
          <cell r="D2307">
            <v>238.55</v>
          </cell>
        </row>
        <row r="2308">
          <cell r="A2308" t="str">
            <v>PIS-TAT-08</v>
          </cell>
          <cell r="B2308" t="str">
            <v>PISO PODOTÁTIL DE BORRACHA, ALERTA, ESP. 12MM, COR PRETA, ASSENTAMENTO COM ARGAMASSA, TRAÇO 1:4 (CIMENTO E AREIA), INCLUSIVE FORNECIMENTO E INSTALAÇÃO</v>
          </cell>
          <cell r="C2308" t="str">
            <v>M2</v>
          </cell>
          <cell r="D2308">
            <v>208.14</v>
          </cell>
        </row>
        <row r="2309">
          <cell r="A2309" t="str">
            <v>PIS-TIJ-005</v>
          </cell>
          <cell r="B2309" t="str">
            <v>PISO COM TIJOLO CERÂMICO MACIÇO PRENSADO, ASSENTAMENTO COM ARGAMASSA SECA, TRAÇO 1:4 (CIMENTO E AREIA), INCLUSIVE REJUNTAMENTO COM ARGAMASSA SECA DE TRAÇO 1:4 (CIMENTO E AREIA), FORNECIMENTO E INSTALAÇÃO</v>
          </cell>
          <cell r="C2309" t="str">
            <v>M2</v>
          </cell>
          <cell r="D2309">
            <v>76.36</v>
          </cell>
        </row>
        <row r="2310">
          <cell r="A2310" t="str">
            <v>PIS-VIN-005</v>
          </cell>
          <cell r="B2310" t="str">
            <v>PLACA VINÍLICA 30 X 30 CM E = 2 MM</v>
          </cell>
          <cell r="C2310" t="str">
            <v>M2</v>
          </cell>
          <cell r="D2310">
            <v>58.63</v>
          </cell>
        </row>
        <row r="2311">
          <cell r="A2311" t="str">
            <v>PLA-ACO-005</v>
          </cell>
          <cell r="B2311" t="str">
            <v>PLACA EM CHAPA DE AÇO ESCOVADO 25 X 12 CM, E = 1 MM</v>
          </cell>
          <cell r="C2311" t="str">
            <v>U</v>
          </cell>
          <cell r="D2311">
            <v>68.44</v>
          </cell>
        </row>
        <row r="2312">
          <cell r="A2312" t="str">
            <v>PLA-ALU-005</v>
          </cell>
          <cell r="B2312" t="str">
            <v>PLACA DE INAUGURAÇÃO EM ALUMÍNIO FUNDIDO, 60 X 40 CM</v>
          </cell>
          <cell r="C2312" t="str">
            <v>U</v>
          </cell>
          <cell r="D2312">
            <v>635.04999999999995</v>
          </cell>
        </row>
        <row r="2313">
          <cell r="A2313" t="str">
            <v>PLA-ALU-010</v>
          </cell>
          <cell r="B2313" t="str">
            <v>PLACA DE INAUGURAÇÃO EM ALUMÍNIO FUNDIDO 85 X 50 CM</v>
          </cell>
          <cell r="C2313" t="str">
            <v>CJ</v>
          </cell>
          <cell r="D2313">
            <v>886.26</v>
          </cell>
        </row>
        <row r="2314">
          <cell r="A2314" t="str">
            <v>PLA-ALU-015</v>
          </cell>
          <cell r="B2314" t="str">
            <v>PLACA DE ALUMÍNIO FUNDIDO COM DENOMINAÇÃO DE CÔMODOS, 20 X 5 CM</v>
          </cell>
          <cell r="C2314" t="str">
            <v>U</v>
          </cell>
          <cell r="D2314">
            <v>49.17</v>
          </cell>
        </row>
        <row r="2315">
          <cell r="A2315" t="str">
            <v>PLA-ALU-020</v>
          </cell>
          <cell r="B2315" t="str">
            <v>PLACA DE ALUMÍNIO FUNDIDO COM DENOMINAÇÃO DE CÔMODOS, 21 X 4 CM</v>
          </cell>
          <cell r="C2315" t="str">
            <v>U</v>
          </cell>
          <cell r="D2315">
            <v>46.76</v>
          </cell>
        </row>
        <row r="2316">
          <cell r="A2316" t="str">
            <v>PLA-ALU-025</v>
          </cell>
          <cell r="B2316" t="str">
            <v>PLACA DE ALUMÍNIO FUNDIDO COM NOME DO PRÉDIO, AFIXADA EM PAREDE (0,39 M2)</v>
          </cell>
          <cell r="C2316" t="str">
            <v>U</v>
          </cell>
          <cell r="D2316">
            <v>776.22</v>
          </cell>
        </row>
        <row r="2317">
          <cell r="A2317" t="str">
            <v>PLA-ALU-030</v>
          </cell>
          <cell r="B2317" t="str">
            <v>PLACA DE ALUMÍNIO FUNDIDO DE NUMERAÇÃO DE PORTAS, 3 X 3 CM</v>
          </cell>
          <cell r="C2317" t="str">
            <v>U</v>
          </cell>
          <cell r="D2317">
            <v>14.93</v>
          </cell>
        </row>
        <row r="2318">
          <cell r="A2318" t="str">
            <v>PLA-ALU-035</v>
          </cell>
          <cell r="B2318" t="str">
            <v>PLACA DE ALUMÍNIO FUNDIDO DE NUMERAÇÃO DE PORTAS, 5 X 5 CM</v>
          </cell>
          <cell r="C2318" t="str">
            <v>U</v>
          </cell>
          <cell r="D2318">
            <v>14.97</v>
          </cell>
        </row>
        <row r="2319">
          <cell r="A2319" t="str">
            <v>PLA-ALU-045</v>
          </cell>
          <cell r="B2319" t="str">
            <v>PLACA DE ALUMÍNIO ANODIZADO 25 X 25 CM PARA IDENTIFICAÇÃO</v>
          </cell>
          <cell r="C2319" t="str">
            <v>U</v>
          </cell>
          <cell r="D2319">
            <v>44.71</v>
          </cell>
        </row>
        <row r="2320">
          <cell r="A2320" t="str">
            <v>PLA-ALU-050</v>
          </cell>
          <cell r="B2320" t="str">
            <v>PLACA EM ALUMÍNIO ANODIZADO 70 X 61 CM, FIXADA TUBO DE METALON</v>
          </cell>
          <cell r="C2320" t="str">
            <v>U</v>
          </cell>
          <cell r="D2320">
            <v>193.86</v>
          </cell>
        </row>
        <row r="2321">
          <cell r="A2321" t="str">
            <v>PLA-ALU-055</v>
          </cell>
          <cell r="B2321" t="str">
            <v>PLACA EM ALUMÍNIO 15 X 15 CM, COM PICTOGRAMA EM PELÍCULA ADESIVA</v>
          </cell>
          <cell r="C2321" t="str">
            <v>U</v>
          </cell>
          <cell r="D2321">
            <v>57.14</v>
          </cell>
        </row>
        <row r="2322">
          <cell r="A2322" t="str">
            <v>PLAN-001</v>
          </cell>
          <cell r="B2322" t="str">
            <v>PLANILHA PARA PROJETOS (para uso exclusivo da Secretária de Estado de Transportes e Obras Públicas de Minas Gerais)</v>
          </cell>
        </row>
        <row r="2323">
          <cell r="A2323" t="str">
            <v>PLAN-PRO-185</v>
          </cell>
          <cell r="B2323" t="str">
            <v xml:space="preserve">PLANILHA ORÇAMENTÁRIA PARA PROJETOS DE IMPLANTAÇÃO DE EDIFICAÇÃO ÁREA ATÉ 6.000 m² </v>
          </cell>
          <cell r="C2323" t="str">
            <v>M2</v>
          </cell>
          <cell r="D2323">
            <v>0.38</v>
          </cell>
        </row>
        <row r="2324">
          <cell r="A2324" t="str">
            <v>PLAN-PRO-190</v>
          </cell>
          <cell r="B2324" t="str">
            <v>PLANILHA ORÇAMENTÁRIA PARA PROJETOS DE IMPLANTAÇÃO DE EDIFICAÇÃO - ÁREA DE 6.001 M2 ATÉ 7.000 M2</v>
          </cell>
          <cell r="C2324" t="str">
            <v>M2</v>
          </cell>
          <cell r="D2324">
            <v>0.34</v>
          </cell>
        </row>
        <row r="2325">
          <cell r="A2325" t="str">
            <v>PLAN-PRO-195</v>
          </cell>
          <cell r="B2325" t="str">
            <v>PLANILHA ORÇAMENTÁRIA PARA PROJETOS DE IMPLANTAÇÃO DE EDIFICAÇÃO - ÁREA DE 7.001 M2 ATÉ 9.000 M2</v>
          </cell>
          <cell r="C2325" t="str">
            <v>M2</v>
          </cell>
          <cell r="D2325">
            <v>0.28999999999999998</v>
          </cell>
        </row>
        <row r="2326">
          <cell r="A2326" t="str">
            <v>PLAN-PRO-200</v>
          </cell>
          <cell r="B2326" t="str">
            <v>PLANILHA ORÇAMENTÁRIA PARA PROJETOS DE IMPLANTAÇÃO DE EDIFICAÇÃO - ÁREA DE 9.001 M2 ATÉ 11.000 M2</v>
          </cell>
          <cell r="C2326" t="str">
            <v>M2</v>
          </cell>
          <cell r="D2326">
            <v>0.24</v>
          </cell>
        </row>
        <row r="2327">
          <cell r="A2327" t="str">
            <v>PLAN-PRO-205</v>
          </cell>
          <cell r="B2327" t="str">
            <v>PLANILHA ORÇAMENTÁRIA PARA PROJETOS DE IMPLANTAÇÃO DE EDIFICAÇÃO - ÁREA DE 11.001 M2 ATÉ 13.000 M2</v>
          </cell>
          <cell r="C2327" t="str">
            <v>M2</v>
          </cell>
          <cell r="D2327">
            <v>0.19</v>
          </cell>
        </row>
        <row r="2328">
          <cell r="A2328" t="str">
            <v>PLAN-PRO-210</v>
          </cell>
          <cell r="B2328" t="str">
            <v>PLANILHA ORÇAMENTÁRIA PARA PROJETOS DE IMPLANTAÇÃO DE EDIFICAÇÃO - ÁREA DE 13.001 M2 ATÉ 16.000 M2</v>
          </cell>
          <cell r="C2328" t="str">
            <v>M2</v>
          </cell>
          <cell r="D2328">
            <v>0.14000000000000001</v>
          </cell>
        </row>
        <row r="2329">
          <cell r="A2329" t="str">
            <v>PLAN-PRO-215</v>
          </cell>
          <cell r="B2329" t="str">
            <v>PLANILHA ORÇAMENTÁRIA PARA PROJETOS DE IMPLANTAÇÃO DE EDIFICAÇÃO - ÁREA ACIMA DE 16.000 M2</v>
          </cell>
          <cell r="C2329" t="str">
            <v>M2</v>
          </cell>
          <cell r="D2329">
            <v>0.09</v>
          </cell>
        </row>
        <row r="2330">
          <cell r="A2330" t="str">
            <v>PLAN-PRO-220</v>
          </cell>
          <cell r="B2330" t="str">
            <v>PLANILHA ORÇAMENTÁRIA PARA CONSTRUÇÕES NOVAS - AREA ATÉ 1.000 M2</v>
          </cell>
          <cell r="C2330" t="str">
            <v>M2</v>
          </cell>
          <cell r="D2330">
            <v>3.35</v>
          </cell>
        </row>
        <row r="2331">
          <cell r="A2331" t="str">
            <v>PLAN-PRO-225</v>
          </cell>
          <cell r="B2331" t="str">
            <v>PLANILHA ORÇAMENTÁRIA PARA CONSTRUÇÕES NOVAS - AREA DE 1.001 M2 A 2.000 M2</v>
          </cell>
          <cell r="C2331" t="str">
            <v>M2</v>
          </cell>
          <cell r="D2331">
            <v>2.91</v>
          </cell>
        </row>
        <row r="2332">
          <cell r="A2332" t="str">
            <v>PLAN-PRO-230</v>
          </cell>
          <cell r="B2332" t="str">
            <v>PLANILHA ORÇAMENTÁRIA PARA CONSTRUÇÕES NOVAS - AREA DE 2.001 M2 A 4.000 M2</v>
          </cell>
          <cell r="C2332" t="str">
            <v>M2</v>
          </cell>
          <cell r="D2332">
            <v>2.52</v>
          </cell>
        </row>
        <row r="2333">
          <cell r="A2333" t="str">
            <v>PLAN-PRO-235</v>
          </cell>
          <cell r="B2333" t="str">
            <v>PLANILHA ORÇAMENTÁRIA PARA CONSTRUÇÕES NOVAS - AREA DE 4.001 M2 A 6.000 M2</v>
          </cell>
          <cell r="C2333" t="str">
            <v>M2</v>
          </cell>
          <cell r="D2333">
            <v>2.08</v>
          </cell>
        </row>
        <row r="2334">
          <cell r="A2334" t="str">
            <v>PLAN-PRO-240</v>
          </cell>
          <cell r="B2334" t="str">
            <v>PLANILHA ORÇAMENTÁRIA PARA CONSTRUÇÕES NOVAS - AREA DE 6.001 M2 A 8.000 M2</v>
          </cell>
          <cell r="C2334" t="str">
            <v>M2</v>
          </cell>
          <cell r="D2334">
            <v>1.65</v>
          </cell>
        </row>
        <row r="2335">
          <cell r="A2335" t="str">
            <v>PLAN-PRO-245</v>
          </cell>
          <cell r="B2335" t="str">
            <v>PLANILHA ORÇAMENTÁRIA PARA CONSTRUÇÕES NOVAS - AREA DE 8.001 M2 A 10.000 M2</v>
          </cell>
          <cell r="C2335" t="str">
            <v>M2</v>
          </cell>
          <cell r="D2335">
            <v>1.26</v>
          </cell>
        </row>
        <row r="2336">
          <cell r="A2336" t="str">
            <v>PLAN-PRO-250</v>
          </cell>
          <cell r="B2336" t="str">
            <v>PLANILHA ORÇAMENTÁRIA PARA CONSTRUÇÕES NOVAS - AREA ACIMA DE 10.000 M2</v>
          </cell>
          <cell r="C2336" t="str">
            <v>M2</v>
          </cell>
          <cell r="D2336">
            <v>0.82</v>
          </cell>
        </row>
        <row r="2337">
          <cell r="A2337" t="str">
            <v>PLAN-PRO-255</v>
          </cell>
          <cell r="B2337" t="str">
            <v>PLANILHA ORÇAMENTÁRIA PARA REFORMA E/OU AMPLIAÇÃO DE EDIFICAÇÕES EXISTENTES- AREA ATÉ 1.000 M2</v>
          </cell>
          <cell r="C2337" t="str">
            <v>M2</v>
          </cell>
          <cell r="D2337">
            <v>2.76</v>
          </cell>
        </row>
        <row r="2338">
          <cell r="A2338" t="str">
            <v>PLAN-PRO-260</v>
          </cell>
          <cell r="B2338" t="str">
            <v>PLANILHA ORÇAMENTÁRIA PARA REFORMA E/OU AMPLIAÇÃO DE EDIFICAÇÕES EXISTENTES - AREA DE 1.001 M2 A 2.000 M2</v>
          </cell>
          <cell r="C2338" t="str">
            <v>M2</v>
          </cell>
          <cell r="D2338">
            <v>2.42</v>
          </cell>
        </row>
        <row r="2339">
          <cell r="A2339" t="str">
            <v>PLAN-PRO-265</v>
          </cell>
          <cell r="B2339" t="str">
            <v>PLANILHA ORÇAMENTÁRIA PARA REFORMA E/OU AMPLIAÇÃO DE EDIFICAÇÕES EXISTENTES - AREA DE 2.001 M2 A 4.000 M2</v>
          </cell>
          <cell r="C2339" t="str">
            <v>M2</v>
          </cell>
          <cell r="D2339">
            <v>2.04</v>
          </cell>
        </row>
        <row r="2340">
          <cell r="A2340" t="str">
            <v>PLAN-PRO-270</v>
          </cell>
          <cell r="B2340" t="str">
            <v>PLANILHA ORÇAMENTÁRIA PARA REFORMA E/OU AMPLIAÇÃO DE EDIFICAÇÕES EXISTENTES - AREA DE 4.001 M2 A 6.000 M2</v>
          </cell>
          <cell r="C2340" t="str">
            <v>M2</v>
          </cell>
          <cell r="D2340">
            <v>1.7</v>
          </cell>
        </row>
        <row r="2341">
          <cell r="A2341" t="str">
            <v>PLAN-PRO-275</v>
          </cell>
          <cell r="B2341" t="str">
            <v>PLANILHA ORÇAMENTÁRIA PARA REFORMA E/OU AMPLIAÇÃO DE EDIFICAÇÕES EXISTENTES - AREA DE 6.001 M2 A 8.000 M2</v>
          </cell>
          <cell r="C2341" t="str">
            <v>M2</v>
          </cell>
          <cell r="D2341">
            <v>1.36</v>
          </cell>
        </row>
        <row r="2342">
          <cell r="A2342" t="str">
            <v>PLAN-PRO-280</v>
          </cell>
          <cell r="B2342" t="str">
            <v>PLANILHA ORÇAMENTÁRIA PARA REFORMA E/OU AMPLIAÇÃO DE EDIFICAÇÕES EXISTENTES - AREA DE 8.001 M2 A 10.000 M2</v>
          </cell>
          <cell r="C2342" t="str">
            <v>M2</v>
          </cell>
          <cell r="D2342">
            <v>1.02</v>
          </cell>
        </row>
        <row r="2343">
          <cell r="A2343" t="str">
            <v>PLAN-PRO-285</v>
          </cell>
          <cell r="B2343" t="str">
            <v>PLANILHA ORÇAMENTÁRIA PARA REFORMA E/OU AMPLIAÇÃO DE EDIFICAÇÕES EXISTENTES - AREA ACIMA DE 10.000 M2</v>
          </cell>
          <cell r="C2343" t="str">
            <v>M2</v>
          </cell>
          <cell r="D2343">
            <v>0.68</v>
          </cell>
        </row>
        <row r="2344">
          <cell r="A2344" t="str">
            <v>PLAN-PRO-290</v>
          </cell>
          <cell r="B2344" t="str">
            <v>PLANILHA ORÇAMENTÁRIA PARA REFORMA E/OU AMPLIAÇÃO DE PATRIMÔNIOS HISTÓRICOS - AREA ATÉ 1.000 M2</v>
          </cell>
          <cell r="C2344" t="str">
            <v>M2</v>
          </cell>
          <cell r="D2344">
            <v>4.12</v>
          </cell>
        </row>
        <row r="2345">
          <cell r="A2345" t="str">
            <v>PLAN-PRO-295</v>
          </cell>
          <cell r="B2345" t="str">
            <v>PLANILHA ORÇAMENTÁRIA PARA REFORMA E/OU AMPLIAÇÃO DE PATRIMÔNIOS HISTÓRICOS - AREA DE 1.001 M2 A 2.000 M2</v>
          </cell>
          <cell r="C2345" t="str">
            <v>M2</v>
          </cell>
          <cell r="D2345">
            <v>3.59</v>
          </cell>
        </row>
        <row r="2346">
          <cell r="A2346" t="str">
            <v>PLAN-PRO-300</v>
          </cell>
          <cell r="B2346" t="str">
            <v>PLANILHA ORÇAMENTÁRIA PARA REFORMA E/OU AMPLIAÇÃO DE PATRIMÔNIOS HISTÓRICOS - AREA DE 2.001 M2 A 4.000 M2</v>
          </cell>
          <cell r="C2346" t="str">
            <v>M2</v>
          </cell>
          <cell r="D2346">
            <v>3.1</v>
          </cell>
        </row>
        <row r="2347">
          <cell r="A2347" t="str">
            <v>PLAN-PRO-305</v>
          </cell>
          <cell r="B2347" t="str">
            <v>PLANILHA ORÇAMENTÁRIA PARA REFORMA E/OU AMPLIAÇÃO DE EDIFICAÇÕES EXISTENTES - AREA DE 4.001 M2 A 6.000 M2</v>
          </cell>
          <cell r="C2347" t="str">
            <v>M2</v>
          </cell>
          <cell r="D2347">
            <v>2.57</v>
          </cell>
        </row>
        <row r="2348">
          <cell r="A2348" t="str">
            <v>PLAN-PRO-310</v>
          </cell>
          <cell r="B2348" t="str">
            <v>PLANILHA ORÇAMENTÁRIA PARA REFORMA E/OU AMPLIAÇÃO DE PATRIMÔNIOS HISTÓRICOS - AREA DE 6.001 M2 A 8.000 M2</v>
          </cell>
          <cell r="C2348" t="str">
            <v>M2</v>
          </cell>
          <cell r="D2348">
            <v>2.04</v>
          </cell>
        </row>
        <row r="2349">
          <cell r="A2349" t="str">
            <v>PLAN-PRO-315</v>
          </cell>
          <cell r="B2349" t="str">
            <v>PLANILHA ORÇAMENTÁRIA PARA REFORMA E/OU AMPLIAÇÃO DE PATRIMÔNIOS HISTÓRICOS - AREA DE 8.001 M2 A 10.000 M2</v>
          </cell>
          <cell r="C2349" t="str">
            <v>M2</v>
          </cell>
          <cell r="D2349">
            <v>1.55</v>
          </cell>
        </row>
        <row r="2350">
          <cell r="A2350" t="str">
            <v>PLAN-PRO-320</v>
          </cell>
          <cell r="B2350" t="str">
            <v>PLANILHA ORÇAMENTÁRIA PARA REFORMA E/OU AMPLIAÇÃO DE PATRIMÔNIOS HISTÓRICOS - AREA ACIMA DE 10.000 M2</v>
          </cell>
          <cell r="C2350" t="str">
            <v>M2</v>
          </cell>
          <cell r="D2350">
            <v>1.02</v>
          </cell>
        </row>
        <row r="2351">
          <cell r="A2351" t="str">
            <v>PLAN-PRO-325</v>
          </cell>
          <cell r="B2351" t="str">
            <v>PLANILHA ORÇAMENTÁRIA PARA OBRAS DE INFRAESTRUTURA</v>
          </cell>
          <cell r="C2351" t="str">
            <v>M2</v>
          </cell>
          <cell r="D2351">
            <v>0.09</v>
          </cell>
        </row>
        <row r="2352">
          <cell r="A2352" t="str">
            <v>PLU-CAL-005</v>
          </cell>
          <cell r="B2352" t="str">
            <v>CALHA EM CHAPA GALVANIZADA, ESP. 0,8MM (GSG-22), COM DESENVOLVIMENTO DE 33CM, INCLUSIVE IÇAMENTO MANUAL VERTICAL</v>
          </cell>
          <cell r="C2352" t="str">
            <v>M</v>
          </cell>
          <cell r="D2352">
            <v>58.44</v>
          </cell>
        </row>
        <row r="2353">
          <cell r="A2353" t="str">
            <v>PLU-CAL-010</v>
          </cell>
          <cell r="B2353" t="str">
            <v>CALHA EM CHAPA GALVANIZADA, ESP. 0,8MM (GSG-22), COM DESENVOLVIMENTO DE 40CM, INCLUSIVE IÇAMENTO MANUAL VERTICAL</v>
          </cell>
          <cell r="C2353" t="str">
            <v>M</v>
          </cell>
          <cell r="D2353">
            <v>69.11</v>
          </cell>
        </row>
        <row r="2354">
          <cell r="A2354" t="str">
            <v>PLU-CAL-015</v>
          </cell>
          <cell r="B2354" t="str">
            <v>CALHA EM CHAPA GALVANIZADA, ESP. 0,8MM (GSG-22), COM DESENVOLVIMENTO DE 50CM, INCLUSIVE IÇAMENTO MANUAL VERTICAL</v>
          </cell>
          <cell r="C2354" t="str">
            <v>M</v>
          </cell>
          <cell r="D2354">
            <v>84.77</v>
          </cell>
        </row>
        <row r="2355">
          <cell r="A2355" t="str">
            <v>PLU-CAL-020</v>
          </cell>
          <cell r="B2355" t="str">
            <v>CALHA EM CHAPA GALVANIZADA, ESP. 0,8MM (GSG-22), COM DESENVOLVIMENTO DE 66CM, INCLUSIVE IÇAMENTO MANUAL VERTICAL</v>
          </cell>
          <cell r="C2355" t="str">
            <v>M</v>
          </cell>
          <cell r="D2355">
            <v>110.23</v>
          </cell>
        </row>
        <row r="2356">
          <cell r="A2356" t="str">
            <v>PLU-CAL-025</v>
          </cell>
          <cell r="B2356" t="str">
            <v>CALHA EM CHAPA GALVANIZADA, ESP. 0,8MM (GSG-22), COM DESENVOLVIMENTO DE 75CM, INCLUSIVE IÇAMENTO MANUAL VERTICAL</v>
          </cell>
          <cell r="C2356" t="str">
            <v>M</v>
          </cell>
          <cell r="D2356">
            <v>125.13</v>
          </cell>
        </row>
        <row r="2357">
          <cell r="A2357" t="str">
            <v>PLU-CAL-030</v>
          </cell>
          <cell r="B2357" t="str">
            <v>CALHA EM CHAPA GALVANIZADA, ESP. 0,8MM (GSG-22), COM DESENVOLVIMENTO DE 100CM, INCLUSIVE IÇAMENTO MANUAL VERTICAL</v>
          </cell>
          <cell r="C2357" t="str">
            <v>M</v>
          </cell>
          <cell r="D2357">
            <v>170.94</v>
          </cell>
        </row>
        <row r="2358">
          <cell r="A2358" t="str">
            <v>PLU-CAL-035</v>
          </cell>
          <cell r="B2358" t="str">
            <v>CALHA EM CHAPA GALVANIZADA, ESP. 0,65MM (GSG-24), COM DESENVOLVIMENTO DE 33CM, INCLUSIVE IÇAMENTO MANUAL VERTICAL</v>
          </cell>
          <cell r="C2358" t="str">
            <v>M</v>
          </cell>
          <cell r="D2358">
            <v>50.25</v>
          </cell>
        </row>
        <row r="2359">
          <cell r="A2359" t="str">
            <v>PLU-CAL-040</v>
          </cell>
          <cell r="B2359" t="str">
            <v>CALHA EM CHAPA GALVANIZADA, ESP. 0,65MM (GSG-24), COM DESENVOLVIMENTO DE 40CM, INCLUSIVE IÇAMENTO MANUAL VERTICAL</v>
          </cell>
          <cell r="C2359" t="str">
            <v>M</v>
          </cell>
          <cell r="D2359">
            <v>59.18</v>
          </cell>
        </row>
        <row r="2360">
          <cell r="A2360" t="str">
            <v>PLU-CAL-045</v>
          </cell>
          <cell r="B2360" t="str">
            <v>CALHA EM CHAPA GALVANIZADA, ESP. 0,65MM (GSG-24), COM DESENVOLVIMENTO DE 50CM, INCLUSIVE IÇAMENTO MANUAL VERTICAL</v>
          </cell>
          <cell r="C2360" t="str">
            <v>M</v>
          </cell>
          <cell r="D2360">
            <v>72.36</v>
          </cell>
        </row>
        <row r="2361">
          <cell r="A2361" t="str">
            <v>PLU-CAL-046</v>
          </cell>
          <cell r="B2361" t="str">
            <v>CALHA EM CHAPA GALVANIZADA, ESP. 0,65MM (GSG-24), COM DESENVOLVIMENTO DE 60CM, INCLUSIVE IÇAMENTO MANUAL VERTICAL</v>
          </cell>
          <cell r="C2361" t="str">
            <v>M</v>
          </cell>
          <cell r="D2361">
            <v>85.5</v>
          </cell>
        </row>
        <row r="2362">
          <cell r="A2362" t="str">
            <v>PLU-CAL-050</v>
          </cell>
          <cell r="B2362" t="str">
            <v>CALHA EM CHAPA GALVANIZADA, ESP. 0,65MM (GSG-24), COM DESENVOLVIMENTO DE 66CM, INCLUSIVE IÇAMENTO MANUAL VERTICAL</v>
          </cell>
          <cell r="C2362" t="str">
            <v>M</v>
          </cell>
          <cell r="D2362">
            <v>93.85</v>
          </cell>
        </row>
        <row r="2363">
          <cell r="A2363" t="str">
            <v>PLU-CAL-055</v>
          </cell>
          <cell r="B2363" t="str">
            <v>CALHA EM CHAPA GALVANIZADA, ESP. 0,65MM (GSG-24), COM DESENVOLVIMENTO DE 75CM, INCLUSIVE IÇAMENTO MANUAL VERTICAL</v>
          </cell>
          <cell r="C2363" t="str">
            <v>M</v>
          </cell>
          <cell r="D2363">
            <v>106.52</v>
          </cell>
        </row>
        <row r="2364">
          <cell r="A2364" t="str">
            <v>PLU-CAL-060</v>
          </cell>
          <cell r="B2364" t="str">
            <v>CALHA EM CHAPA GALVANIZADA, ESP. 0,65MM (GSG-24), COM DESENVOLVIMENTO DE 100CM, INCLUSIVE IÇAMENTO MANUAL VERTICAL</v>
          </cell>
          <cell r="C2364" t="str">
            <v>M</v>
          </cell>
          <cell r="D2364">
            <v>146.12</v>
          </cell>
        </row>
        <row r="2365">
          <cell r="A2365" t="str">
            <v>PLU-CAL-065</v>
          </cell>
          <cell r="B2365" t="str">
            <v>CALHA EM CHAPA GALVANIZADA, ESP. 0,5MM (GSG-26), COM DESENVOLVIMENTO DE 33CM, INCLUSIVE IÇAMENTO MANUAL VERTICAL</v>
          </cell>
          <cell r="C2365" t="str">
            <v>M</v>
          </cell>
          <cell r="D2365">
            <v>42.06</v>
          </cell>
        </row>
        <row r="2366">
          <cell r="A2366" t="str">
            <v>PLU-CAL-070</v>
          </cell>
          <cell r="B2366" t="str">
            <v>CALHA EM CHAPA GALVANIZADA, ESP. 0,5MM (GSG-26), COM DESENVOLVIMENTO DE 40CM, INCLUSIVE IÇAMENTO MANUAL VERTICAL</v>
          </cell>
          <cell r="C2366" t="str">
            <v>M</v>
          </cell>
          <cell r="D2366">
            <v>49.25</v>
          </cell>
        </row>
        <row r="2367">
          <cell r="A2367" t="str">
            <v>PLU-CAL-075</v>
          </cell>
          <cell r="B2367" t="str">
            <v>CALHA EM CHAPA GALVANIZADA, ESP. 0,5MM (GSG-26), COM DESENVOLVIMENTO DE 50CM, INCLUSIVE IÇAMENTO MANUAL VERTICAL</v>
          </cell>
          <cell r="C2367" t="str">
            <v>M</v>
          </cell>
          <cell r="D2367">
            <v>63.65</v>
          </cell>
        </row>
        <row r="2368">
          <cell r="A2368" t="str">
            <v>PLU-CHA-005</v>
          </cell>
          <cell r="B2368" t="str">
            <v>CHAPIM EM CHAPA GALVANIZADA, COM PINGADEIRA, ESP. 0,65MM (GSG-24), COM DESENVOLVIMENTO DE 35CM, INCLUSIVE IÇAMENTO MANUAL VERTICAL</v>
          </cell>
          <cell r="C2368" t="str">
            <v>M</v>
          </cell>
          <cell r="D2368">
            <v>54.84</v>
          </cell>
        </row>
        <row r="2369">
          <cell r="A2369" t="str">
            <v>PLU-CON-005</v>
          </cell>
          <cell r="B2369" t="str">
            <v>CONDUTOR DE AP DO TELHADO EM TUBO PVC ESGOTO, INCLUSIVE CONEXÕES E SUPORTES, 100 MM</v>
          </cell>
          <cell r="C2369" t="str">
            <v>M</v>
          </cell>
          <cell r="D2369">
            <v>84.88</v>
          </cell>
        </row>
        <row r="2370">
          <cell r="A2370" t="str">
            <v>PLU-CON-006</v>
          </cell>
          <cell r="B2370" t="str">
            <v>CONDUTOR DE AP DO TELHADO EM TUBO PVC ESGOTO, INCLUSIVE CONEXÕES E SUPORTES, 75 MM</v>
          </cell>
          <cell r="C2370" t="str">
            <v>M</v>
          </cell>
          <cell r="D2370">
            <v>83.67</v>
          </cell>
        </row>
        <row r="2371">
          <cell r="A2371" t="str">
            <v>PLU-CON-010</v>
          </cell>
          <cell r="B2371" t="str">
            <v>CONDUTOR EM AÇO GALVANIZADO 100 MM</v>
          </cell>
          <cell r="C2371" t="str">
            <v>M</v>
          </cell>
          <cell r="D2371">
            <v>205.44</v>
          </cell>
        </row>
        <row r="2372">
          <cell r="A2372" t="str">
            <v>PLU-DRE-005</v>
          </cell>
          <cell r="B2372" t="str">
            <v>BUZINOTE PARA LAJES - DRENO COM TUBO DE 2" EMBUTIDO NO CONCRETO</v>
          </cell>
          <cell r="C2372" t="str">
            <v>M</v>
          </cell>
          <cell r="D2372">
            <v>31.86</v>
          </cell>
        </row>
        <row r="2373">
          <cell r="A2373" t="str">
            <v>PLU-GRE-005</v>
          </cell>
          <cell r="B2373" t="str">
            <v>GRELHA hemisférica de ferro fundido Ø 75 mm (3")</v>
          </cell>
          <cell r="C2373" t="str">
            <v>U</v>
          </cell>
          <cell r="D2373">
            <v>34.159999999999997</v>
          </cell>
        </row>
        <row r="2374">
          <cell r="A2374" t="str">
            <v>PLU-GRE-010</v>
          </cell>
          <cell r="B2374" t="str">
            <v>GRELHA hemisférica de ferro fundido Ø 100 mm (4")</v>
          </cell>
          <cell r="C2374" t="str">
            <v>U</v>
          </cell>
          <cell r="D2374">
            <v>36.33</v>
          </cell>
        </row>
        <row r="2375">
          <cell r="A2375" t="str">
            <v>PLU-GRE-015</v>
          </cell>
          <cell r="B2375" t="str">
            <v>GRELHA hemisférica de ferro fundido Ø 150 mm (6")</v>
          </cell>
          <cell r="C2375" t="str">
            <v>U</v>
          </cell>
          <cell r="D2375">
            <v>54.39</v>
          </cell>
        </row>
        <row r="2376">
          <cell r="A2376" t="str">
            <v>PLU-RUF-005</v>
          </cell>
          <cell r="B2376" t="str">
            <v>RUFO E CONTRA-RUFO EM CHAPA GALVANIZADA, ESP. 0,65MM (GSG-24), COM DESENVOLVIMENTO DE 15CM, INCLUSIVE IÇAMENTO MANUAL VERTICAL</v>
          </cell>
          <cell r="C2376" t="str">
            <v>M</v>
          </cell>
          <cell r="D2376">
            <v>26.82</v>
          </cell>
        </row>
        <row r="2377">
          <cell r="A2377" t="str">
            <v>PLU-RUF-010</v>
          </cell>
          <cell r="B2377" t="str">
            <v>RUFO E CONTRA-RUFO EM CHAPA GALVANIZADA, ESP. 0,65MM (GSG-24), COM DESENVOLVIMENTO DE 20CM, INCLUSIVE IÇAMENTO MANUAL VERTICAL</v>
          </cell>
          <cell r="C2377" t="str">
            <v>M</v>
          </cell>
          <cell r="D2377">
            <v>32.96</v>
          </cell>
        </row>
        <row r="2378">
          <cell r="A2378" t="str">
            <v>PLU-RUF-015</v>
          </cell>
          <cell r="B2378" t="str">
            <v>RUFO E CONTRA-RUFO EM CHAPA GALVANIZADA, ESP. 0,65MM (GSG-24), COM DESENVOLVIMENTO DE 25CM, INCLUSIVE IÇAMENTO MANUAL VERTICAL</v>
          </cell>
          <cell r="C2378" t="str">
            <v>M</v>
          </cell>
          <cell r="D2378">
            <v>38.96</v>
          </cell>
        </row>
        <row r="2379">
          <cell r="A2379" t="str">
            <v>PLU-RUF-020</v>
          </cell>
          <cell r="B2379" t="str">
            <v>RUFO E CONTRA-RUFO EM CHAPA GALVANIZADA, ESP. 0,65MM (GSG-24), COM DESENVOLVIMENTO DE 33CM, INCLUSIVE IÇAMENTO MANUAL VERTICAL</v>
          </cell>
          <cell r="C2379" t="str">
            <v>M</v>
          </cell>
          <cell r="D2379">
            <v>48.58</v>
          </cell>
        </row>
        <row r="2380">
          <cell r="A2380" t="str">
            <v>PLU-RUF-025</v>
          </cell>
          <cell r="B2380" t="str">
            <v>RUFO E CONTRA-RUFO EM CHAPA GALVANIZADA, ESP. 0,65MM (GSG-24), COM DESENVOLVIMENTO DE 50CM, INCLUSIVE IÇAMENTO MANUAL VERTICAL</v>
          </cell>
          <cell r="C2380" t="str">
            <v>M</v>
          </cell>
          <cell r="D2380">
            <v>69.83</v>
          </cell>
        </row>
        <row r="2381">
          <cell r="A2381" t="str">
            <v>PLU-RUF-030</v>
          </cell>
          <cell r="B2381" t="str">
            <v>RUFO E CONTRA-RUFO EM CHAPA GALVANIZADA, ESP. 0,65MM (GSG-24), COM DESENVOLVIMENTO DE 60CM, INCLUSIVE IÇAMENTO MANUAL VERTICAL</v>
          </cell>
          <cell r="C2381" t="str">
            <v>M</v>
          </cell>
          <cell r="D2381">
            <v>82.46</v>
          </cell>
        </row>
        <row r="2382">
          <cell r="A2382" t="str">
            <v>PLU-RUF-035</v>
          </cell>
          <cell r="B2382" t="str">
            <v>RUFO E CONTRA-RUFO EM CHAPA GALVANIZADA, ESP. 0,65MM (GSG-24), COM DESENVOLVIMENTO DE 70CM, INCLUSIVE IÇAMENTO MANUAL VERTICAL</v>
          </cell>
          <cell r="C2382" t="str">
            <v>M</v>
          </cell>
          <cell r="D2382">
            <v>95.99</v>
          </cell>
        </row>
        <row r="2383">
          <cell r="A2383" t="str">
            <v>PLU-RUF-040</v>
          </cell>
          <cell r="B2383" t="str">
            <v>RUFO E CONTRA-RUFO EM CHAPA GALVANIZADA, ESP. 0,5MM (GSG-26), COM DESENVOLVIMENTO DE 15CM, INCLUSIVE IÇAMENTO MANUAL VERTICAL</v>
          </cell>
          <cell r="C2383" t="str">
            <v>M</v>
          </cell>
          <cell r="D2383">
            <v>23.1</v>
          </cell>
        </row>
        <row r="2384">
          <cell r="A2384" t="str">
            <v>PLU-RUF-045</v>
          </cell>
          <cell r="B2384" t="str">
            <v>RUFO E CONTRA-RUFO EM CHAPA GALVANIZADA, ESP. 0,5MM (GSG-26), COM DESENVOLVIMENTO DE 20CM, INCLUSIVE IÇAMENTO MANUAL VERTICAL</v>
          </cell>
          <cell r="C2384" t="str">
            <v>M</v>
          </cell>
          <cell r="D2384">
            <v>37.270000000000003</v>
          </cell>
        </row>
        <row r="2385">
          <cell r="A2385" t="str">
            <v>PLU-RUF-050</v>
          </cell>
          <cell r="B2385" t="str">
            <v>RUFO E CONTRA-RUFO EM CHAPA GALVANIZADA, ESP. 0,5MM (GSG-26), COM DESENVOLVIMENTO DE 25CM, INCLUSIVE IÇAMENTO MANUAL VERTICAL</v>
          </cell>
          <cell r="C2385" t="str">
            <v>M</v>
          </cell>
          <cell r="D2385">
            <v>32.35</v>
          </cell>
        </row>
        <row r="2386">
          <cell r="A2386" t="str">
            <v>PLU-RUF-055</v>
          </cell>
          <cell r="B2386" t="str">
            <v>RUFO E CONTRA-RUFO EM CHAPA GALVANIZADA, ESP. 0,5MM (GSG-26), COM DESENVOLVIMENTO DE 33CM, INCLUSIVE IÇAMENTO MANUAL VERTICAL</v>
          </cell>
          <cell r="C2386" t="str">
            <v>M</v>
          </cell>
          <cell r="D2386">
            <v>40.39</v>
          </cell>
        </row>
        <row r="2387">
          <cell r="A2387" t="str">
            <v>PRA-ARD-005</v>
          </cell>
          <cell r="B2387" t="str">
            <v>PRATELEIRA DE ARDÓSIA E = 2 CM EMBUTIDA EM PAREDE</v>
          </cell>
          <cell r="C2387" t="str">
            <v>M2</v>
          </cell>
          <cell r="D2387">
            <v>173.1</v>
          </cell>
        </row>
        <row r="2388">
          <cell r="A2388" t="str">
            <v>PRA-ARD-010</v>
          </cell>
          <cell r="B2388" t="str">
            <v>PRATELEIRA DE ARDÓSIA E = 2 CM APOIADA EM CONSOLE DE METALON 20 X 30 MM</v>
          </cell>
          <cell r="C2388" t="str">
            <v>M2</v>
          </cell>
          <cell r="D2388">
            <v>180.7</v>
          </cell>
        </row>
        <row r="2389">
          <cell r="A2389" t="str">
            <v>PRA-CON-005</v>
          </cell>
          <cell r="B2389" t="str">
            <v>PRATELEIRA DE CONCRETO PRÉ- MOLDADO E = 4 CM, APOIADA SOBRE ALVENARIA</v>
          </cell>
          <cell r="C2389" t="str">
            <v>M2</v>
          </cell>
          <cell r="D2389">
            <v>234.22</v>
          </cell>
        </row>
        <row r="2390">
          <cell r="A2390" t="str">
            <v>PRA-CON-010</v>
          </cell>
          <cell r="B2390" t="str">
            <v>PRATELEIRA DE CONCRETO, APOIADA EM CONSOLE DE METALON 20 X 30 MM</v>
          </cell>
          <cell r="C2390" t="str">
            <v>M2</v>
          </cell>
          <cell r="D2390">
            <v>243.15</v>
          </cell>
        </row>
        <row r="2391">
          <cell r="A2391" t="str">
            <v>PRA-GRA-005</v>
          </cell>
          <cell r="B2391" t="str">
            <v>PRATELEIRA DE GRANITO CINZA ANDORINHA, E = 2 CM, APOIADA SOBRE ALVENARIA</v>
          </cell>
          <cell r="C2391" t="str">
            <v>M2</v>
          </cell>
          <cell r="D2391">
            <v>217.69</v>
          </cell>
        </row>
        <row r="2392">
          <cell r="A2392" t="str">
            <v>PRA-GRA-010</v>
          </cell>
          <cell r="B2392" t="str">
            <v>PRATELEIRA DE GRANITO CINZA ANDORINHA, E = 2 CM, APOIADA EM CONSOLE DE METALON 20 X 30 MM</v>
          </cell>
          <cell r="C2392" t="str">
            <v>M2</v>
          </cell>
          <cell r="D2392">
            <v>223.17</v>
          </cell>
        </row>
        <row r="2393">
          <cell r="A2393" t="str">
            <v>PRA-MAD-005</v>
          </cell>
          <cell r="B2393" t="str">
            <v>PRATELEIRA DE MADEIRA ENVERNIZADA, EM CONSOLE DE METALON 20 X 30 MM</v>
          </cell>
          <cell r="C2393" t="str">
            <v>M2</v>
          </cell>
          <cell r="D2393">
            <v>169.32</v>
          </cell>
        </row>
        <row r="2394">
          <cell r="A2394" t="str">
            <v>PRA-MAD-010</v>
          </cell>
          <cell r="B2394" t="str">
            <v>PRATELEIRA DE MADEIRA PINTADA DE ESMALTE, EM CONSOLE DE METALON 20 X 30 MM</v>
          </cell>
          <cell r="C2394" t="str">
            <v>M2</v>
          </cell>
          <cell r="D2394">
            <v>171.28</v>
          </cell>
        </row>
        <row r="2395">
          <cell r="A2395" t="str">
            <v>PRA-MAR-005</v>
          </cell>
          <cell r="B2395" t="str">
            <v>PRATELEIRA DE MÁRMORE BRANCO E = 2 CM, APOIADA SOBRE ALVENARIA</v>
          </cell>
          <cell r="C2395" t="str">
            <v>M2</v>
          </cell>
          <cell r="D2395">
            <v>262.33999999999997</v>
          </cell>
        </row>
        <row r="2396">
          <cell r="A2396" t="str">
            <v>PRA-MAR-010</v>
          </cell>
          <cell r="B2396" t="str">
            <v>PRATELEIRA DE MÁRMORE BRANCO E = 2 CM, APOIADA EM CONSOLE DE METALON 20 X 30 MM</v>
          </cell>
          <cell r="C2396" t="str">
            <v>M2</v>
          </cell>
          <cell r="D2396">
            <v>267.82</v>
          </cell>
        </row>
        <row r="2397">
          <cell r="A2397" t="str">
            <v>PRE-ARV-005</v>
          </cell>
          <cell r="B2397" t="str">
            <v>CORTE DE ÁRVORE NATIVA COM MOTO-SERRA 0,15M =&lt; Ø &lt; 0,30M - ATÉ 1.000 UNIDADES</v>
          </cell>
          <cell r="C2397" t="str">
            <v>U</v>
          </cell>
          <cell r="D2397">
            <v>25.63</v>
          </cell>
        </row>
        <row r="2398">
          <cell r="A2398" t="str">
            <v>PRE-ARV-010</v>
          </cell>
          <cell r="B2398" t="str">
            <v>CORTE DE ÁRVORE NATIVA COM MOTO-SERRA 0,15M =&lt; Ø &lt; 0,30M - ACIMA DE 1.000 UNIDADES</v>
          </cell>
          <cell r="C2398" t="str">
            <v>U</v>
          </cell>
          <cell r="D2398">
            <v>20.61</v>
          </cell>
        </row>
        <row r="2399">
          <cell r="A2399" t="str">
            <v>PRE-ARV-015</v>
          </cell>
          <cell r="B2399" t="str">
            <v>CORTE DE ÁRVORE NATIVA COM MOTO-SERRA Ø &gt;= 0,30M - ATÉ 1.000 UNIDADES</v>
          </cell>
          <cell r="C2399" t="str">
            <v>U</v>
          </cell>
          <cell r="D2399">
            <v>33.31</v>
          </cell>
        </row>
        <row r="2400">
          <cell r="A2400" t="str">
            <v>PRE-ARV-020</v>
          </cell>
          <cell r="B2400" t="str">
            <v>CORTE DE ÁRVORE NATIVA COM MOTO-SERRA Ø &gt;= 0,30M - ACIMA DE 1.000 UNIDADES</v>
          </cell>
          <cell r="C2400" t="str">
            <v>U</v>
          </cell>
          <cell r="D2400">
            <v>27.94</v>
          </cell>
        </row>
        <row r="2401">
          <cell r="A2401" t="str">
            <v>PRE-CAP-005</v>
          </cell>
          <cell r="B2401" t="str">
            <v>CAPINA MANUAL DO TERRENO, EXCLUSIVE RASTELAMENTO E QUEIMA</v>
          </cell>
          <cell r="C2401" t="str">
            <v>M2</v>
          </cell>
          <cell r="D2401">
            <v>1.08</v>
          </cell>
        </row>
        <row r="2402">
          <cell r="A2402" t="str">
            <v>PRE-DES-005</v>
          </cell>
          <cell r="B2402" t="str">
            <v>DESMATAMENTO, DESTOCAMENTO E LIMPEZA INCLUSIVE TRANSPORTE ATÉ 50 M</v>
          </cell>
          <cell r="C2402" t="str">
            <v>M2</v>
          </cell>
          <cell r="D2402">
            <v>0.44</v>
          </cell>
        </row>
        <row r="2403">
          <cell r="A2403" t="str">
            <v>PRE-LIM-005</v>
          </cell>
          <cell r="B2403" t="str">
            <v>LIMPEZA DO TERRENO, INCLUSIVE CAPINA, RASTELAMENTO COM AFASTAMENTO ATÉ 20M E QUEIMA CONTROLADA</v>
          </cell>
          <cell r="C2403" t="str">
            <v>M2</v>
          </cell>
          <cell r="D2403">
            <v>2.48</v>
          </cell>
        </row>
        <row r="2404">
          <cell r="A2404" t="str">
            <v>PROJ-001</v>
          </cell>
          <cell r="B2404" t="str">
            <v>PROJETOS DE EDIFICAÇÕES (para uso exclusivo da Secretária de Estado de Transportes e Obras Públicas de Minas Gerais)</v>
          </cell>
        </row>
        <row r="2405">
          <cell r="A2405" t="str">
            <v>PROJ-ANT-015</v>
          </cell>
          <cell r="B2405" t="str">
            <v xml:space="preserve">ANTEPROJETO DE EDIFICAÇÃO - AREA &lt;= 600 m² </v>
          </cell>
          <cell r="C2405" t="str">
            <v>UN</v>
          </cell>
          <cell r="D2405">
            <v>2785.21</v>
          </cell>
        </row>
        <row r="2406">
          <cell r="A2406" t="str">
            <v>PROJ-ANT-030</v>
          </cell>
          <cell r="B2406" t="str">
            <v xml:space="preserve">ANTEPROJETO DE EDIFICAÇÃO - 600 m² &lt; AREA &lt;= 1.500 m² </v>
          </cell>
          <cell r="C2406" t="str">
            <v>UN</v>
          </cell>
          <cell r="D2406">
            <v>5570.42</v>
          </cell>
        </row>
        <row r="2407">
          <cell r="A2407" t="str">
            <v>PROJ-ANT-045</v>
          </cell>
          <cell r="B2407" t="str">
            <v xml:space="preserve">ANTEPROJETO DE EDIFICAÇÃO - 1.500 m² &lt; AREA &lt;= 3.000 m² </v>
          </cell>
          <cell r="C2407" t="str">
            <v>UN</v>
          </cell>
          <cell r="D2407">
            <v>8353.83</v>
          </cell>
        </row>
        <row r="2408">
          <cell r="A2408" t="str">
            <v>PROJ-ANT-060</v>
          </cell>
          <cell r="B2408" t="str">
            <v xml:space="preserve">ANTEPROJETO DE EDIFICAÇÃO - ÁREA &gt; 3.000 m² </v>
          </cell>
          <cell r="C2408" t="str">
            <v>UN</v>
          </cell>
          <cell r="D2408">
            <v>9558.94</v>
          </cell>
        </row>
        <row r="2409">
          <cell r="A2409" t="str">
            <v>PROJ-ANT-075</v>
          </cell>
          <cell r="B2409" t="str">
            <v xml:space="preserve">ANTEPROJETO DE IMPLANTAÇÃO DE EDIFICAÇÃO PADRÃO COM ÁREA DE PROJEÇÃO &lt; = 600 m² </v>
          </cell>
          <cell r="C2409" t="str">
            <v>UN</v>
          </cell>
          <cell r="D2409">
            <v>1873.88</v>
          </cell>
        </row>
        <row r="2410">
          <cell r="A2410" t="str">
            <v>PROJ-ANT-090</v>
          </cell>
          <cell r="B2410" t="str">
            <v xml:space="preserve">ANTEPROJETO DE IMPLANTAÇÃO DE EDIFICAÇÃO PADRÃO COM 600 m² &lt; ÁREA DE PROJEÇÃO = 1.500 m² </v>
          </cell>
          <cell r="C2410" t="str">
            <v>UN</v>
          </cell>
          <cell r="D2410">
            <v>2920.87</v>
          </cell>
        </row>
        <row r="2411">
          <cell r="A2411" t="str">
            <v>PROJ-ANT-105</v>
          </cell>
          <cell r="B2411" t="str">
            <v>ANTEPROJETO DE IMPLANTAÇÃO DE EDIFICAÇÃO PADRÃO COM 1.500 &lt; ÁREA DE PROJEÇÃO &lt;= 3.000 m²</v>
          </cell>
          <cell r="C2411" t="str">
            <v>UN</v>
          </cell>
          <cell r="D2411">
            <v>5827.27</v>
          </cell>
        </row>
        <row r="2412">
          <cell r="A2412" t="str">
            <v>PROJ-ANT-120</v>
          </cell>
          <cell r="B2412" t="str">
            <v xml:space="preserve">ANTEPROJETO DE IMPLANTAÇÃO DE EDIFICAÇÃO PADRÃO COM ÁREA DE PROJEÇÃO &gt; 3.000 m² </v>
          </cell>
          <cell r="C2412" t="str">
            <v>UN</v>
          </cell>
          <cell r="D2412">
            <v>7642.05</v>
          </cell>
        </row>
        <row r="2413">
          <cell r="A2413" t="str">
            <v>PROJ-EXE-015</v>
          </cell>
          <cell r="B2413" t="str">
            <v xml:space="preserve">PROJETO EXECUTIVO DE ARQUITETURA </v>
          </cell>
          <cell r="C2413" t="str">
            <v>PR A1</v>
          </cell>
          <cell r="D2413">
            <v>1502.25</v>
          </cell>
        </row>
        <row r="2414">
          <cell r="A2414" t="str">
            <v>PROJ-EXE-030</v>
          </cell>
          <cell r="B2414" t="str">
            <v xml:space="preserve">DESENVOLVIMENTO E DETALHAMENTO DE PROJETO ARQUITETÔNICO </v>
          </cell>
          <cell r="C2414" t="str">
            <v>PR A1</v>
          </cell>
          <cell r="D2414">
            <v>543.27</v>
          </cell>
        </row>
        <row r="2415">
          <cell r="A2415" t="str">
            <v>PROJ-EXE-045</v>
          </cell>
          <cell r="B2415" t="str">
            <v xml:space="preserve">PROJETO EXECUTIVO DE TERRAPLENAGEM - PLANTA </v>
          </cell>
          <cell r="C2415" t="str">
            <v>PR A1</v>
          </cell>
          <cell r="D2415">
            <v>908.98</v>
          </cell>
        </row>
        <row r="2416">
          <cell r="A2416" t="str">
            <v>PROJ-EXE-060</v>
          </cell>
          <cell r="B2416" t="str">
            <v xml:space="preserve">PROJETO EXECUTIVO DE TERRAPLENAGEM - SEÇÕES </v>
          </cell>
          <cell r="C2416" t="str">
            <v>PR A1</v>
          </cell>
          <cell r="D2416">
            <v>456.86</v>
          </cell>
        </row>
        <row r="2417">
          <cell r="A2417" t="str">
            <v>PROJ-EXE-075</v>
          </cell>
          <cell r="B2417" t="str">
            <v xml:space="preserve">PROJETO EXECUTIVO DE DRENAGEM PLUVIAL </v>
          </cell>
          <cell r="C2417" t="str">
            <v>PR A1</v>
          </cell>
          <cell r="D2417">
            <v>1012.6</v>
          </cell>
        </row>
        <row r="2418">
          <cell r="A2418" t="str">
            <v>PROJ-EXE-090</v>
          </cell>
          <cell r="B2418" t="str">
            <v xml:space="preserve">PROJETO EXECUTIVO DE ESTRUTURA DE CONCRETO </v>
          </cell>
          <cell r="C2418" t="str">
            <v>PR A1</v>
          </cell>
          <cell r="D2418">
            <v>1182.82</v>
          </cell>
        </row>
        <row r="2419">
          <cell r="A2419" t="str">
            <v>PROJ-EXE-095</v>
          </cell>
          <cell r="B2419" t="str">
            <v xml:space="preserve">PROJETO EXECUTIVO DE ESTRUTURA METÁLICA </v>
          </cell>
          <cell r="C2419" t="str">
            <v>PR A1</v>
          </cell>
          <cell r="D2419">
            <v>1736.24</v>
          </cell>
        </row>
        <row r="2420">
          <cell r="A2420" t="str">
            <v>PROJ-EXE-120</v>
          </cell>
          <cell r="B2420" t="str">
            <v xml:space="preserve">PROJETO EXECUTIVO DE AR CONDICIONADO / VENTILAÇÃO / CLIMATIZAÇÃO </v>
          </cell>
          <cell r="C2420" t="str">
            <v>PR A1</v>
          </cell>
          <cell r="D2420">
            <v>1399.98</v>
          </cell>
        </row>
        <row r="2421">
          <cell r="A2421" t="str">
            <v>PROJ-EXE-135</v>
          </cell>
          <cell r="B2421" t="str">
            <v xml:space="preserve">PROJETO EXECUTIVO DE INSTALAÇÕES HIDRO SANITÁRIAS </v>
          </cell>
          <cell r="C2421" t="str">
            <v>PR A1</v>
          </cell>
          <cell r="D2421">
            <v>1348.4</v>
          </cell>
        </row>
        <row r="2422">
          <cell r="A2422" t="str">
            <v>PROJ-EXE-150</v>
          </cell>
          <cell r="B2422" t="str">
            <v xml:space="preserve">PROJETO EXECUTIVO DE INSTALAÇÕES ELÉTRICAS </v>
          </cell>
          <cell r="C2422" t="str">
            <v>PR A1</v>
          </cell>
          <cell r="D2422">
            <v>1399.98</v>
          </cell>
        </row>
        <row r="2423">
          <cell r="A2423" t="str">
            <v>PROJ-EXE-165</v>
          </cell>
          <cell r="B2423" t="str">
            <v xml:space="preserve">PROJETO EXECUTIVO DE CABEAMENTO ESTRUTURADO </v>
          </cell>
          <cell r="C2423" t="str">
            <v>PR A1</v>
          </cell>
          <cell r="D2423">
            <v>1407.42</v>
          </cell>
        </row>
        <row r="2424">
          <cell r="A2424" t="str">
            <v>PROJ-EXE-180</v>
          </cell>
          <cell r="B2424" t="str">
            <v xml:space="preserve">PROJETO EXECUTIVO DE INFRAESTRUTURA DE CABEAMENTO ESTRUTURADO / CFTV / ALARME / SEGURANÇA / SONORIZAÇÃO </v>
          </cell>
          <cell r="C2424" t="str">
            <v>PR A1</v>
          </cell>
          <cell r="D2424">
            <v>770.63</v>
          </cell>
        </row>
        <row r="2425">
          <cell r="A2425" t="str">
            <v>PROJ-EXE-195</v>
          </cell>
          <cell r="B2425" t="str">
            <v xml:space="preserve">PROJETO EXECUTIVO DE SPDA </v>
          </cell>
          <cell r="C2425" t="str">
            <v>PR A1</v>
          </cell>
          <cell r="D2425">
            <v>1018.44</v>
          </cell>
        </row>
        <row r="2426">
          <cell r="A2426" t="str">
            <v>PROJ-EXE-210</v>
          </cell>
          <cell r="B2426" t="str">
            <v xml:space="preserve">PROJETO EXECUTIVO DE PREVENÇÃO E COMBATE A INCÊNDIO </v>
          </cell>
          <cell r="C2426" t="str">
            <v>PR A1</v>
          </cell>
          <cell r="D2426">
            <v>1189.8399999999999</v>
          </cell>
        </row>
        <row r="2427">
          <cell r="A2427" t="str">
            <v>PROJ-EXE-225</v>
          </cell>
          <cell r="B2427" t="str">
            <v xml:space="preserve">PROJETO EXECUTIVO DE PROGRAMAÇÃO VISUAL </v>
          </cell>
          <cell r="C2427" t="str">
            <v>PR A1</v>
          </cell>
          <cell r="D2427">
            <v>956.58</v>
          </cell>
        </row>
        <row r="2428">
          <cell r="A2428" t="str">
            <v>PROJ-EXE-240</v>
          </cell>
          <cell r="B2428" t="str">
            <v xml:space="preserve">DESENHO E CÓPIA DE PROJETOS </v>
          </cell>
          <cell r="C2428" t="str">
            <v>PR A1</v>
          </cell>
          <cell r="D2428">
            <v>323.48</v>
          </cell>
        </row>
        <row r="2429">
          <cell r="A2429" t="str">
            <v>PROJ-EXE-255</v>
          </cell>
          <cell r="B2429" t="str">
            <v xml:space="preserve">PROJETO DE LAYOUT </v>
          </cell>
          <cell r="C2429" t="str">
            <v>PR A1</v>
          </cell>
          <cell r="D2429">
            <v>723.37</v>
          </cell>
        </row>
        <row r="2430">
          <cell r="A2430" t="str">
            <v>PROJ-EXE-285</v>
          </cell>
          <cell r="B2430" t="str">
            <v xml:space="preserve">PROJETO EXECUTIVO LUMINOTÉCNICO </v>
          </cell>
          <cell r="C2430" t="str">
            <v>PR A1</v>
          </cell>
          <cell r="D2430">
            <v>576.71</v>
          </cell>
        </row>
        <row r="2431">
          <cell r="A2431" t="str">
            <v>PROJ-EXE-300</v>
          </cell>
          <cell r="B2431" t="str">
            <v xml:space="preserve">PROJETO EXECUTIVO DE ENGRADAMENTO METÁLICO </v>
          </cell>
          <cell r="C2431" t="str">
            <v>PR A1</v>
          </cell>
          <cell r="D2431">
            <v>1036.32</v>
          </cell>
        </row>
        <row r="2432">
          <cell r="A2432" t="str">
            <v>PROJ-EXE-315</v>
          </cell>
          <cell r="B2432" t="str">
            <v xml:space="preserve">PROJETO EXECUTIVO DE IRRIGAÇÃO </v>
          </cell>
          <cell r="C2432" t="str">
            <v>PR A1</v>
          </cell>
          <cell r="D2432">
            <v>1296.82</v>
          </cell>
        </row>
        <row r="2433">
          <cell r="A2433" t="str">
            <v>PROJ-EXE-330</v>
          </cell>
          <cell r="B2433" t="str">
            <v xml:space="preserve">PROJETO EXECUTIVO DE IMPERMEABILIZAÇÃO </v>
          </cell>
          <cell r="C2433" t="str">
            <v>PR A1</v>
          </cell>
          <cell r="D2433">
            <v>1287.83</v>
          </cell>
        </row>
        <row r="2434">
          <cell r="A2434" t="str">
            <v>PROJ-EXE-345</v>
          </cell>
          <cell r="B2434" t="str">
            <v xml:space="preserve">PROJETO EXECUTIVO DE PAISAGISMO </v>
          </cell>
          <cell r="C2434" t="str">
            <v>PR A1</v>
          </cell>
          <cell r="D2434">
            <v>1111.02</v>
          </cell>
        </row>
        <row r="2435">
          <cell r="A2435" t="str">
            <v>PROJ-EXE-360</v>
          </cell>
          <cell r="B2435" t="str">
            <v xml:space="preserve">PROJETO EXECUTIVO DE ACÚSTICA </v>
          </cell>
          <cell r="C2435" t="str">
            <v>PR A1</v>
          </cell>
          <cell r="D2435">
            <v>1175.23</v>
          </cell>
        </row>
        <row r="2436">
          <cell r="A2436" t="str">
            <v>PROJ-EXE-375</v>
          </cell>
          <cell r="B2436" t="str">
            <v xml:space="preserve">PROJETO EXECUTIVO DE AQUECIMENTO SOLAR E REDE DE ÁGUA QUENTE </v>
          </cell>
          <cell r="C2436" t="str">
            <v>PR A1</v>
          </cell>
          <cell r="D2436">
            <v>1032.8499999999999</v>
          </cell>
        </row>
        <row r="2437">
          <cell r="A2437" t="str">
            <v>PROJ-EXE-390</v>
          </cell>
          <cell r="B2437" t="str">
            <v xml:space="preserve">PROJETO EXECUTIVO DE INSTALAÇÕES FLUIDO MECÂNICAS </v>
          </cell>
          <cell r="C2437" t="str">
            <v>PR A1</v>
          </cell>
          <cell r="D2437">
            <v>1103.68</v>
          </cell>
        </row>
        <row r="2438">
          <cell r="A2438" t="str">
            <v>PROJ-EXE-405</v>
          </cell>
          <cell r="B2438" t="str">
            <v xml:space="preserve">PROJETO EXECUTIVO DE GASES MEDICINAIS </v>
          </cell>
          <cell r="C2438" t="str">
            <v>PR A1</v>
          </cell>
          <cell r="D2438">
            <v>1103.68</v>
          </cell>
        </row>
        <row r="2439">
          <cell r="A2439" t="str">
            <v>PROJ-EXE-420</v>
          </cell>
          <cell r="B2439" t="str">
            <v xml:space="preserve">PROJETO EXECUTIVO DE GLP </v>
          </cell>
          <cell r="C2439" t="str">
            <v>PR A1</v>
          </cell>
          <cell r="D2439">
            <v>968.02</v>
          </cell>
        </row>
        <row r="2440">
          <cell r="A2440" t="str">
            <v>PROJ-EXE-435</v>
          </cell>
          <cell r="B2440" t="str">
            <v xml:space="preserve">DESENVOLVIMENTO E DETALHAMENTO DE PROJETOS COMPLEMENTARES </v>
          </cell>
          <cell r="C2440" t="str">
            <v>PR A1</v>
          </cell>
          <cell r="D2440">
            <v>507.77</v>
          </cell>
        </row>
        <row r="2441">
          <cell r="A2441" t="str">
            <v>PROJ-EXE-495</v>
          </cell>
          <cell r="B2441" t="str">
            <v xml:space="preserve">PERSPECTIVA COLORIDA 50 X 70 </v>
          </cell>
          <cell r="C2441" t="str">
            <v>UN</v>
          </cell>
          <cell r="D2441">
            <v>1200.4100000000001</v>
          </cell>
        </row>
        <row r="2442">
          <cell r="A2442" t="str">
            <v>PROJ-EXE-510</v>
          </cell>
          <cell r="B2442" t="str">
            <v xml:space="preserve">VISTA TRATADA COLORIDA 50 X 70 </v>
          </cell>
          <cell r="C2442" t="str">
            <v>PR A1</v>
          </cell>
          <cell r="D2442">
            <v>770.58</v>
          </cell>
        </row>
        <row r="2443">
          <cell r="A2443" t="str">
            <v>PROJ-EXE-525</v>
          </cell>
          <cell r="B2443" t="str">
            <v xml:space="preserve">PLANTA HUMANIZADA COLORIDA 50 X 70 </v>
          </cell>
          <cell r="C2443" t="str">
            <v>PR A1</v>
          </cell>
          <cell r="D2443">
            <v>770.58</v>
          </cell>
        </row>
        <row r="2444">
          <cell r="A2444" t="str">
            <v>PROJ-EXE-540</v>
          </cell>
          <cell r="B2444" t="str">
            <v xml:space="preserve">DESENHO DE CADASTRO DE CONSTRUÇÕES EXISTENTES </v>
          </cell>
          <cell r="C2444" t="str">
            <v>PR A1</v>
          </cell>
          <cell r="D2444">
            <v>450.73</v>
          </cell>
        </row>
        <row r="2445">
          <cell r="A2445" t="str">
            <v>PROJ-EXE-545</v>
          </cell>
          <cell r="B2445" t="str">
            <v>COMPATIBILIZAÇÃO DE PROJETOS COM ÁREA ATÉ 10.000 M2</v>
          </cell>
          <cell r="C2445" t="str">
            <v>M2</v>
          </cell>
          <cell r="D2445">
            <v>1.87</v>
          </cell>
        </row>
        <row r="2446">
          <cell r="A2446" t="str">
            <v>PROJ-EXE-550</v>
          </cell>
          <cell r="B2446" t="str">
            <v>COMPATIBILIZAÇÃO DE PROJETOS COM ÁREA DE 10.001 M2 ATÉ 20.000 M2</v>
          </cell>
          <cell r="C2446" t="str">
            <v>M2</v>
          </cell>
          <cell r="D2446">
            <v>1.63</v>
          </cell>
        </row>
        <row r="2447">
          <cell r="A2447" t="str">
            <v>PROJ-EXE-560</v>
          </cell>
          <cell r="B2447" t="str">
            <v>COMPATIBILIZAÇÃO DE PROJETOS COM ÁREA DE 20.001 M2 ATÉ 40.000 M2</v>
          </cell>
          <cell r="C2447" t="str">
            <v>M2</v>
          </cell>
          <cell r="D2447">
            <v>1.4</v>
          </cell>
        </row>
        <row r="2448">
          <cell r="A2448" t="str">
            <v>PROJ-EXE-565</v>
          </cell>
          <cell r="B2448" t="str">
            <v>COMPATIBILIZAÇÃO DE PROJETOS COM ÁREA DE 40.001 M2 ATÉ 60.000 M2</v>
          </cell>
          <cell r="C2448" t="str">
            <v>M2</v>
          </cell>
          <cell r="D2448">
            <v>1.18</v>
          </cell>
        </row>
        <row r="2449">
          <cell r="A2449" t="str">
            <v>PROJ-EXE-570</v>
          </cell>
          <cell r="B2449" t="str">
            <v>COMPATIBILIZAÇÃO DE PROJETOS COM ÁREA DE 60.001 M2 ATÉ 80.000 M2</v>
          </cell>
          <cell r="C2449" t="str">
            <v>M2</v>
          </cell>
          <cell r="D2449">
            <v>0.94</v>
          </cell>
        </row>
        <row r="2450">
          <cell r="A2450" t="str">
            <v>PROJ-EXE-575</v>
          </cell>
          <cell r="B2450" t="str">
            <v>COMPATIBILIZAÇÃO DE PROJETOS COM ÁREA DE 80.001 M2 ATÉ 1000.000 M2</v>
          </cell>
          <cell r="C2450" t="str">
            <v>M2</v>
          </cell>
          <cell r="D2450">
            <v>0.72</v>
          </cell>
        </row>
        <row r="2451">
          <cell r="A2451" t="str">
            <v>PROJ-EXE-580</v>
          </cell>
          <cell r="B2451" t="str">
            <v>COMPATIBILIZAÇÃO DE PROJETOS COM ACIMA DE 1000.000 M2</v>
          </cell>
          <cell r="C2451" t="str">
            <v>M2</v>
          </cell>
          <cell r="D2451">
            <v>0.48</v>
          </cell>
        </row>
        <row r="2452">
          <cell r="A2452" t="str">
            <v>PROJ-EXE-585</v>
          </cell>
          <cell r="B2452" t="str">
            <v>COORDENAÇÃO DE PROJETOS</v>
          </cell>
          <cell r="C2452" t="str">
            <v>%</v>
          </cell>
          <cell r="D2452">
            <v>6</v>
          </cell>
        </row>
        <row r="2453">
          <cell r="A2453" t="str">
            <v>RAS-ALV-005</v>
          </cell>
          <cell r="B2453" t="str">
            <v>RASGO EM ALVENARIA PARA PASSAGEM DE ELETRODUTO/TUBULAÇÃO, DIÂMETROS DE 15MM A 25MM (1/2" A 1"), EXCLUSIVE ENCHIMENTO</v>
          </cell>
          <cell r="C2453" t="str">
            <v>M</v>
          </cell>
          <cell r="D2453">
            <v>2.86</v>
          </cell>
        </row>
        <row r="2454">
          <cell r="A2454" t="str">
            <v>RAS-ALV-010</v>
          </cell>
          <cell r="B2454" t="str">
            <v>RASGO EM ALVENARIA PARA PASSAGEM DE ELETRODUTO/TUBULAÇÃO, DIÂMETROS DE 32MM A 50MM (1.1/4" A 2"), EXCLUSIVE ENCHIMENTO</v>
          </cell>
          <cell r="C2454" t="str">
            <v>M</v>
          </cell>
          <cell r="D2454">
            <v>4.46</v>
          </cell>
        </row>
        <row r="2455">
          <cell r="A2455" t="str">
            <v>RAS-ALV-015</v>
          </cell>
          <cell r="B2455" t="str">
            <v>RASGO EM ALVENARIA PARA PASSAGEM DE ELETRODUTO/TUBULAÇÃO, DIÂMETROS DE 65MM A 100MM (2.1/2" A 4"), EXCLUSIVE ENCHIMENTO</v>
          </cell>
          <cell r="C2455" t="str">
            <v>M</v>
          </cell>
          <cell r="D2455">
            <v>5.73</v>
          </cell>
        </row>
        <row r="2456">
          <cell r="A2456" t="str">
            <v>RAS-ALV-020</v>
          </cell>
          <cell r="B2456" t="str">
            <v>RASGO EM CONCRETO PARA PASSAGEM DE ELETRODUTO/TUBULAÇÃO, DIÂMETROS DE 15MM A 25MM (1/2" A 1"), EXCLUSIVE ENCHIMENTO</v>
          </cell>
          <cell r="C2456" t="str">
            <v>M</v>
          </cell>
          <cell r="D2456">
            <v>8.0299999999999994</v>
          </cell>
        </row>
        <row r="2457">
          <cell r="A2457" t="str">
            <v>RAS-ALV-025</v>
          </cell>
          <cell r="B2457" t="str">
            <v>RASGO EM CONCRETO PARA PASSAGEM DE ELETRODUTO/TUBULAÇÃO, DIÂMETROS DE 32MM A 50MM (1.1/4" A 2"), EXCLUSIVE ENCHIMENTO</v>
          </cell>
          <cell r="C2457" t="str">
            <v>M</v>
          </cell>
          <cell r="D2457">
            <v>8.7200000000000006</v>
          </cell>
        </row>
        <row r="2458">
          <cell r="A2458" t="str">
            <v>RAS-ALV-030</v>
          </cell>
          <cell r="B2458" t="str">
            <v>RASGO EM CONCRETO PARA PASSAGEM DE ELETRODUTO/TUBULAÇÃO, DIÂMETROS DE 65MM A 100MM (2.1/2" A 4"), EXCLUSIVE ENCHIMENTO</v>
          </cell>
          <cell r="C2458" t="str">
            <v>M</v>
          </cell>
          <cell r="D2458">
            <v>11.15</v>
          </cell>
        </row>
        <row r="2459">
          <cell r="A2459" t="str">
            <v>REL-OO1</v>
          </cell>
          <cell r="B2459" t="str">
            <v>RELATÓRIOS TÉCNICOS (para uso exclusivo da Secretária de Estado de Transportes e Obras Públicas de Minas Gerais)</v>
          </cell>
        </row>
        <row r="2460">
          <cell r="A2460" t="str">
            <v>REL-TEC-005</v>
          </cell>
          <cell r="B2460" t="str">
            <v xml:space="preserve">ESPECIFICAÇÃO DOS MATERIAIS COM MEMORIAL DESCRITIVO DE CADA AMBIENTE E EQUIPAMENTOS PARA PROJETOS DE IMPLANTAÇÃO DE EDIFICAÇÃO ÁREA ATÉ 6.000 M2 </v>
          </cell>
          <cell r="C2460" t="str">
            <v>M2</v>
          </cell>
          <cell r="D2460">
            <v>0.17</v>
          </cell>
        </row>
        <row r="2461">
          <cell r="A2461" t="str">
            <v>REL-TEC-010</v>
          </cell>
          <cell r="B2461" t="str">
            <v>ESPECIFICAÇÃO DOS MATERIAIS COM MEMORIAL DESCRITIVO DE CADA AMBIENTE E EQUIPAMENTOS PARA PROJETOS DE IMPLANTAÇÃO DE EDIFICAÇÃO - ÁREA DE 6.001 M2 ATÉ 7.000 M2</v>
          </cell>
          <cell r="C2461" t="str">
            <v>M2</v>
          </cell>
          <cell r="D2461">
            <v>0.15</v>
          </cell>
        </row>
        <row r="2462">
          <cell r="A2462" t="str">
            <v>REL-TEC-015</v>
          </cell>
          <cell r="B2462" t="str">
            <v>ESPECIFICAÇÃO DOS MATERIAIS COM MEMORIAL DESCRITIVO DE CADA AMBIENTE E EQUIPAMENTOS PARA PROJETOS DE IMPLANTAÇÃO DE EDIFICAÇÃO - ÁREA DE 7.001 M2 ATÉ 9.000 M2</v>
          </cell>
          <cell r="C2462" t="str">
            <v>M2</v>
          </cell>
          <cell r="D2462">
            <v>0.13</v>
          </cell>
        </row>
        <row r="2463">
          <cell r="A2463" t="str">
            <v>REL-TEC-020</v>
          </cell>
          <cell r="B2463" t="str">
            <v>ESPECIFICAÇÃO DOS MATERIAIS COM MEMORIAL DESCRITIVO DE CADA AMBIENTE E EQUIPAMENTOS PARA PROJETOS DE IMPLANTAÇÃO DE EDIFICAÇÃO - ÁREA DE 9.001 M2 ATÉ 11.000 M2</v>
          </cell>
          <cell r="C2463" t="str">
            <v>M2</v>
          </cell>
          <cell r="D2463">
            <v>0.11</v>
          </cell>
        </row>
        <row r="2464">
          <cell r="A2464" t="str">
            <v>REL-TEC-025</v>
          </cell>
          <cell r="B2464" t="str">
            <v>ESPECIFICAÇÃO DOS MATERIAIS COM MEMORIAL DESCRITIVO DE CADA AMBIENTE E EQUIPAMENTOS PARA PROJETOS DE IMPLANTAÇÃO DE EDIFICAÇÃO - ÁREA DE 11.001 M2 ATÉ 13.000 M2</v>
          </cell>
          <cell r="C2464" t="str">
            <v>M2</v>
          </cell>
          <cell r="D2464">
            <v>0.09</v>
          </cell>
        </row>
        <row r="2465">
          <cell r="A2465" t="str">
            <v>REL-TEC-030</v>
          </cell>
          <cell r="B2465" t="str">
            <v>ESPECIFICAÇÃO DOS MATERIAIS COM MEMORIAL DESCRITIVO DE CADA AMBIENTE E EQUIPAMENTOS PARA PROJETOS DE IMPLANTAÇÃO DE EDIFICAÇÃO - ÁREA DE 13.001 M2 ATÉ 16.000 M2</v>
          </cell>
          <cell r="C2465" t="str">
            <v>M2</v>
          </cell>
          <cell r="D2465">
            <v>7.0000000000000007E-2</v>
          </cell>
        </row>
        <row r="2466">
          <cell r="A2466" t="str">
            <v>REL-TEC-035</v>
          </cell>
          <cell r="B2466" t="str">
            <v>ESPECIFICAÇÃO DOS MATERIAIS COM MEMORIAL DESCRITIVO DE CADA AMBIENTE E EQUIPAMENTOS PARA PROJETOS DE IMPLANTAÇÃO DE EDIFICAÇÃO - ÁREA ACIMA DE 16.000 M2</v>
          </cell>
          <cell r="C2466" t="str">
            <v>M2</v>
          </cell>
          <cell r="D2466">
            <v>0.05</v>
          </cell>
        </row>
        <row r="2467">
          <cell r="A2467" t="str">
            <v>REL-TEC-040</v>
          </cell>
          <cell r="B2467" t="str">
            <v>ESPECIFICAÇÃO DOS MATERIAIS COM MEMORIAL DESCRITIVO DE CADA AMBIENTE E EQUIPAMENTOS PARA CONSTRUÇÕES NOVAS - AREA ATÉ 1.000 M2</v>
          </cell>
          <cell r="C2467" t="str">
            <v>M2</v>
          </cell>
          <cell r="D2467">
            <v>1.64</v>
          </cell>
        </row>
        <row r="2468">
          <cell r="A2468" t="str">
            <v>REL-TEC-045</v>
          </cell>
          <cell r="B2468" t="str">
            <v>ESPECIFICAÇÃO DOS MATERIAIS COM MEMORIAL DESCRITIVO DE CADA AMBIENTE E EQUIPAMENTOS PARA CONSTRUÇÕES NOVAS - AREA DE 1.001 M2 A 2.000 M2</v>
          </cell>
          <cell r="C2468" t="str">
            <v>M2</v>
          </cell>
          <cell r="D2468">
            <v>1.44</v>
          </cell>
        </row>
        <row r="2469">
          <cell r="A2469" t="str">
            <v>REL-TEC-050</v>
          </cell>
          <cell r="B2469" t="str">
            <v>ESPECIFICAÇÃO DOS MATERIAIS COM MEMORIAL DESCRITIVO DE CADA AMBIENTE E EQUIPAMENTOS PARA CONSTRUÇÕES NOVAS - AREA DE 2.001 M2 A 4.000 M2</v>
          </cell>
          <cell r="C2469" t="str">
            <v>M2</v>
          </cell>
          <cell r="D2469">
            <v>1.23</v>
          </cell>
        </row>
        <row r="2470">
          <cell r="A2470" t="str">
            <v>REL-TEC-055</v>
          </cell>
          <cell r="B2470" t="str">
            <v>ESPECIFICAÇÃO DOS MATERIAIS COM MEMORIAL DESCRITIVO DE CADA AMBIENTE E EQUIPAMENTOS PARA CONSTRUÇÕES NOVAS - AREA DE 4.001 M2 A 6.000 M2</v>
          </cell>
          <cell r="C2470" t="str">
            <v>M2</v>
          </cell>
          <cell r="D2470">
            <v>1.02</v>
          </cell>
        </row>
        <row r="2471">
          <cell r="A2471" t="str">
            <v>REL-TEC-060</v>
          </cell>
          <cell r="B2471" t="str">
            <v>ESPECIFICAÇÃO DOS MATERIAIS COM MEMORIAL DESCRITIVO DE CADA AMBIENTE E EQUIPAMENTOS PARA CONSTRUÇÕES NOVAS - AREA DE 6.001 M2 A 8.000 M2</v>
          </cell>
          <cell r="C2471" t="str">
            <v>M2</v>
          </cell>
          <cell r="D2471">
            <v>0.81</v>
          </cell>
        </row>
        <row r="2472">
          <cell r="A2472" t="str">
            <v>REL-TEC-065</v>
          </cell>
          <cell r="B2472" t="str">
            <v>ESPECIFICAÇÃO DOS MATERIAIS COM MEMORIAL DESCRITIVO DE CADA AMBIENTE E EQUIPAMENTOS PARA CONSTRUÇÕES NOVAS - AREA DE 8.001 M2 A 10.000 M2</v>
          </cell>
          <cell r="C2472" t="str">
            <v>M2</v>
          </cell>
          <cell r="D2472">
            <v>0.61</v>
          </cell>
        </row>
        <row r="2473">
          <cell r="A2473" t="str">
            <v>REL-TEC-070</v>
          </cell>
          <cell r="B2473" t="str">
            <v>ESPECIFICAÇÃO DOS MATERIAIS COM MEMORIAL DESCRITIVO DE CADA AMBIENTE E EQUIPAMENTOS PARA CONSTRUÇÕES NOVAS - AREA ACIMA DE 10.000 M2</v>
          </cell>
          <cell r="C2473" t="str">
            <v>M2</v>
          </cell>
          <cell r="D2473">
            <v>0.4</v>
          </cell>
        </row>
        <row r="2474">
          <cell r="A2474" t="str">
            <v>REL-TEC-075</v>
          </cell>
          <cell r="B2474" t="str">
            <v>ESPECIFICAÇÃO DOS MATERIAIS COM MEMORIAL DESCRITIVO DE CADA AMBIENTE E EQUIPAMENTOS PARA REFORMA E/OU AMPLIAÇÃO DE EDIFICAÇÕES EXISTENTES- AREA ATÉ 1.000 M2</v>
          </cell>
          <cell r="C2474" t="str">
            <v>M2</v>
          </cell>
          <cell r="D2474">
            <v>1.34</v>
          </cell>
        </row>
        <row r="2475">
          <cell r="A2475" t="str">
            <v>REL-TEC-080</v>
          </cell>
          <cell r="B2475" t="str">
            <v>ESPECIFICAÇÃO DOS MATERIAIS COM MEMORIAL DESCRITIVO DE CADA AMBIENTE E EQUIPAMENTOS PARA REFORMA E/OU AMPLIAÇÃO DE EDIFICAÇÕES EXISTENTES - AREA DE 1.001 M2 A 2.000 M2</v>
          </cell>
          <cell r="C2475" t="str">
            <v>M2</v>
          </cell>
          <cell r="D2475">
            <v>1.19</v>
          </cell>
        </row>
        <row r="2476">
          <cell r="A2476" t="str">
            <v>REL-TEC-085</v>
          </cell>
          <cell r="B2476" t="str">
            <v>ESPECIFICAÇÃO DOS MATERIAIS COM MEMORIAL DESCRITIVO DE CADA AMBIENTE E EQUIPAMENTOS PARA REFORMA E/OU AMPLIAÇÃO DE EDIFICAÇÕES EXISTENTES - AREA DE 2.001 M2 A 4.000 M2</v>
          </cell>
          <cell r="C2476" t="str">
            <v>M2</v>
          </cell>
          <cell r="D2476">
            <v>1</v>
          </cell>
        </row>
        <row r="2477">
          <cell r="A2477" t="str">
            <v>REL-TEC-090</v>
          </cell>
          <cell r="B2477" t="str">
            <v>ESPECIFICAÇÃO DOS MATERIAIS COM MEMORIAL DESCRITIVO DE CADA AMBIENTE E EQUIPAMENTOS PARA REFORMA E/OU AMPLIAÇÃO DE EDIFICAÇÕES EXISTENTES - AREA DE 4.001 M2 A 6.000 M2</v>
          </cell>
          <cell r="C2477" t="str">
            <v>M2</v>
          </cell>
          <cell r="D2477">
            <v>0.84</v>
          </cell>
        </row>
        <row r="2478">
          <cell r="A2478" t="str">
            <v>REL-TEC-095</v>
          </cell>
          <cell r="B2478" t="str">
            <v>ESPECIFICAÇÃO DOS MATERIAIS COM MEMORIAL DESCRITIVO DE CADA AMBIENTE E EQUIPAMENTOS PARA REFORMA E/OU AMPLIAÇÃO DE EDIFICAÇÕES EXISTENTES - AREA DE 6.001 M2 A 8.000 M2</v>
          </cell>
          <cell r="C2478" t="str">
            <v>M2</v>
          </cell>
          <cell r="D2478">
            <v>0.68</v>
          </cell>
        </row>
        <row r="2479">
          <cell r="A2479" t="str">
            <v>REL-TEC-100</v>
          </cell>
          <cell r="B2479" t="str">
            <v>ESPECIFICAÇÃO DOS MATERIAIS COM MEMORIAL DESCRITIVO DE CADA AMBIENTE E EQUIPAMENTOS PARA REFORMA E/OU AMPLIAÇÃO DE EDIFICAÇÕES EXISTENTES - AREA DE 8.001 M2 A 10.000 M2</v>
          </cell>
          <cell r="C2479" t="str">
            <v>M2</v>
          </cell>
          <cell r="D2479">
            <v>0.51</v>
          </cell>
        </row>
        <row r="2480">
          <cell r="A2480" t="str">
            <v>REL-TEC-105</v>
          </cell>
          <cell r="B2480" t="str">
            <v>ESPECIFICAÇÃO DOS MATERIAIS COM MEMORIAL DESCRITIVO DE CADA AMBIENTE E EQUIPAMENTOS PARA REFORMA E/OU AMPLIAÇÃO DE EDIFICAÇÕES EXISTENTES - AREA ACIMA DE 10.000 M2</v>
          </cell>
          <cell r="C2480" t="str">
            <v>M2</v>
          </cell>
          <cell r="D2480">
            <v>0.34</v>
          </cell>
        </row>
        <row r="2481">
          <cell r="A2481" t="str">
            <v>REL-TEC-110</v>
          </cell>
          <cell r="B2481" t="str">
            <v>ESPECIFICAÇÃO DOS MATERIAIS COM MEMORIAL DESCRITIVO DE CADA AMBIENTE E EQUIPAMENTOS PARA REFORMA E/OU AMPLIAÇÃO DE PATRIMÔNIOS HISTÓRICOS - AREA ATÉ 1.000 M2</v>
          </cell>
          <cell r="C2481" t="str">
            <v>M2</v>
          </cell>
          <cell r="D2481">
            <v>2.02</v>
          </cell>
        </row>
        <row r="2482">
          <cell r="A2482" t="str">
            <v>REL-TEC-115</v>
          </cell>
          <cell r="B2482" t="str">
            <v>ESPECIFICAÇÃO DOS MATERIAIS COM MEMORIAL DESCRITIVO DE CADA AMBIENTE E EQUIPAMENTOS PARA REFORMA E/OU AMPLIAÇÃO DE PATRIMÔNIOS HISTÓRICOS - AREA DE 1.001 M2 A 2.000 M2</v>
          </cell>
          <cell r="C2482" t="str">
            <v>M2</v>
          </cell>
          <cell r="D2482">
            <v>1.75</v>
          </cell>
        </row>
        <row r="2483">
          <cell r="A2483" t="str">
            <v>REL-TEC-120</v>
          </cell>
          <cell r="B2483" t="str">
            <v>ESPECIFICAÇÃO DOS MATERIAIS COM MEMORIAL DESCRITIVO DE CADA AMBIENTE E EQUIPAMENTOS PARA REFORMA E/OU AMPLIAÇÃO DE PATRIMÔNIOS HISTÓRICOS - AREA DE 2.001 M2 A 4.000 M2</v>
          </cell>
          <cell r="C2483" t="str">
            <v>M2</v>
          </cell>
          <cell r="D2483">
            <v>1.5</v>
          </cell>
        </row>
        <row r="2484">
          <cell r="A2484" t="str">
            <v>REL-TEC-125</v>
          </cell>
          <cell r="B2484" t="str">
            <v>ESPECIFICAÇÃO DOS MATERIAIS COM MEMORIAL DESCRITIVO DE CADA AMBIENTE E EQUIPAMENTOS PARA REFORMA E/OU AMPLIAÇÃO DE EDIFICAÇÕES EXISTENTES - AREA DE 4.001 M2 A 6.000 M2</v>
          </cell>
          <cell r="C2484" t="str">
            <v>M2</v>
          </cell>
          <cell r="D2484">
            <v>1.26</v>
          </cell>
        </row>
        <row r="2485">
          <cell r="A2485" t="str">
            <v>REL-TEC-130</v>
          </cell>
          <cell r="B2485" t="str">
            <v>ESPECIFICAÇÃO DOS MATERIAIS COM MEMORIAL DESCRITIVO DE CADA AMBIENTE E EQUIPAMENTOS PARA REFORMA E/OU AMPLIAÇÃO DE PATRIMÔNIOS HISTÓRICOS - AREA DE 6.001 M2 A 8.000 M2</v>
          </cell>
          <cell r="C2485" t="str">
            <v>M2</v>
          </cell>
          <cell r="D2485">
            <v>1</v>
          </cell>
        </row>
        <row r="2486">
          <cell r="A2486" t="str">
            <v>REL-TEC-135</v>
          </cell>
          <cell r="B2486" t="str">
            <v>ESPECIFICAÇÃO DOS MATERIAIS COM MEMORIAL DESCRITIVO DE CADA AMBIENTE E EQUIPAMENTOS PARA REFORMA E/OU AMPLIAÇÃO DE PATRIMÔNIOS HISTÓRICOS - AREA DE 8.001 M2 A 10.000 M2</v>
          </cell>
          <cell r="C2486" t="str">
            <v>M2</v>
          </cell>
          <cell r="D2486">
            <v>0.75</v>
          </cell>
        </row>
        <row r="2487">
          <cell r="A2487" t="str">
            <v>REL-TEC-140</v>
          </cell>
          <cell r="B2487" t="str">
            <v>ESPECIFICAÇÃO DOS MATERIAIS COM MEMORIAL DESCRITIVO DE CADA AMBIENTE E EQUIPAMENTOS PARA REFORMA E/OU AMPLIAÇÃO DE PATRIMÔNIOS HISTÓRICOS - AREA ACIMA DE 10.000 M2</v>
          </cell>
          <cell r="C2487" t="str">
            <v>M2</v>
          </cell>
          <cell r="D2487">
            <v>0.51</v>
          </cell>
        </row>
        <row r="2488">
          <cell r="A2488" t="str">
            <v>REL-TEC-145</v>
          </cell>
          <cell r="B2488" t="str">
            <v>ESPECIFICAÇÃO DOS MATERIAIS COM MEMORIAL DESCRITIVO  PARA OBRAS DE INFRAESTRUTURA</v>
          </cell>
          <cell r="C2488" t="str">
            <v>M2</v>
          </cell>
          <cell r="D2488">
            <v>0.05</v>
          </cell>
        </row>
        <row r="2489">
          <cell r="A2489" t="str">
            <v>REL-TEC-150</v>
          </cell>
          <cell r="B2489" t="str">
            <v>AS BUILT DE PROJETOS COM ÁREA ATÉ 10.000 M2</v>
          </cell>
          <cell r="C2489" t="str">
            <v>M2</v>
          </cell>
          <cell r="D2489">
            <v>0.65</v>
          </cell>
        </row>
        <row r="2490">
          <cell r="A2490" t="str">
            <v>REL-TEC-155</v>
          </cell>
          <cell r="B2490" t="str">
            <v>AS BUILT DE PROJETOS COM ÁREA DE 10.001 M2 ATÉ 20.000 M2</v>
          </cell>
          <cell r="C2490" t="str">
            <v>M2</v>
          </cell>
          <cell r="D2490">
            <v>0.56999999999999995</v>
          </cell>
        </row>
        <row r="2491">
          <cell r="A2491" t="str">
            <v>REL-TEC-160</v>
          </cell>
          <cell r="B2491" t="str">
            <v>AS BUILT DE PROJETOS COM ÁREA DE 20.001 M2 ATÉ 40.000 M2</v>
          </cell>
          <cell r="C2491" t="str">
            <v>M2</v>
          </cell>
          <cell r="D2491">
            <v>0.49</v>
          </cell>
        </row>
        <row r="2492">
          <cell r="A2492" t="str">
            <v>REL-TEC-165</v>
          </cell>
          <cell r="B2492" t="str">
            <v>AS BUILT DE PROJETOS COM ÁREA DE 40.001 M2 ATÉ 60.000 M2</v>
          </cell>
          <cell r="C2492" t="str">
            <v>M2</v>
          </cell>
          <cell r="D2492">
            <v>0.41</v>
          </cell>
        </row>
        <row r="2493">
          <cell r="A2493" t="str">
            <v>REL-TEC-170</v>
          </cell>
          <cell r="B2493" t="str">
            <v>AS BUILT DE PROJETOS COM ÁREA DE 60.001 M2 ATÉ 80.000 M2</v>
          </cell>
          <cell r="C2493" t="str">
            <v>M2</v>
          </cell>
          <cell r="D2493">
            <v>0.33</v>
          </cell>
        </row>
        <row r="2494">
          <cell r="A2494" t="str">
            <v>REL-TEC-175</v>
          </cell>
          <cell r="B2494" t="str">
            <v>AS BUILT DE PROJETOS COM ÁREA DE 80.001 M2 ATÉ 1000.000 M2</v>
          </cell>
          <cell r="C2494" t="str">
            <v>M2</v>
          </cell>
          <cell r="D2494">
            <v>0.24</v>
          </cell>
        </row>
        <row r="2495">
          <cell r="A2495" t="str">
            <v>REL-TEC-180</v>
          </cell>
          <cell r="B2495" t="str">
            <v>AS BUILT DE PROJETOS COM  ACIMA DE 1000.000 M2</v>
          </cell>
          <cell r="C2495" t="str">
            <v>M2</v>
          </cell>
          <cell r="D2495">
            <v>0.16</v>
          </cell>
        </row>
        <row r="2496">
          <cell r="A2496" t="str">
            <v>REL-TEC-185</v>
          </cell>
          <cell r="B2496" t="str">
            <v>MANUAL DE USO, OPERAÇÃO E MANUTENÇÃO DAS EDIFICAÇÕES PARA CONSTRUÇÕES NOVAS - AREA ATÉ 1.000 M2</v>
          </cell>
          <cell r="C2496" t="str">
            <v>M2</v>
          </cell>
          <cell r="D2496">
            <v>0.48</v>
          </cell>
        </row>
        <row r="2497">
          <cell r="A2497" t="str">
            <v>REL-TEC-190</v>
          </cell>
          <cell r="B2497" t="str">
            <v>MANUAL DE USO, OPERAÇÃO E MANUTENÇÃO DAS EDIFICAÇÕES PARA CONSTRUÇÕES NOVAS - AREA DE 1.001 M2 A 2.000 M2</v>
          </cell>
          <cell r="C2497" t="str">
            <v>M2</v>
          </cell>
          <cell r="D2497">
            <v>0.43</v>
          </cell>
        </row>
        <row r="2498">
          <cell r="A2498" t="str">
            <v>REL-TEC-195</v>
          </cell>
          <cell r="B2498" t="str">
            <v>MANUAL DE USO, OPERAÇÃO E MANUTENÇÃO DAS EDIFICAÇÕES PARA CONSTRUÇÕES NOVAS - AREA DE 2.001 M2 A 4.000 M2</v>
          </cell>
          <cell r="C2498" t="str">
            <v>M2</v>
          </cell>
          <cell r="D2498">
            <v>0.38</v>
          </cell>
        </row>
        <row r="2499">
          <cell r="A2499" t="str">
            <v>REL-TEC-200</v>
          </cell>
          <cell r="B2499" t="str">
            <v>MANUAL DE USO, OPERAÇÃO E MANUTENÇÃO DAS EDIFICAÇÕES PARA CONSTRUÇÕES NOVAS - AREA DE 4.001 M2 A 6.000 M2</v>
          </cell>
          <cell r="C2499" t="str">
            <v>M2</v>
          </cell>
          <cell r="D2499">
            <v>0.28999999999999998</v>
          </cell>
        </row>
        <row r="2500">
          <cell r="A2500" t="str">
            <v>REL-TEC-205</v>
          </cell>
          <cell r="B2500" t="str">
            <v>MANUAL DE USO, OPERAÇÃO E MANUTENÇÃO DAS EDIFICAÇÕES PARA CONSTRUÇÕES NOVAS - AREA DE 6.001 M2 A 8.000 M2</v>
          </cell>
          <cell r="C2500" t="str">
            <v>M2</v>
          </cell>
          <cell r="D2500">
            <v>0.24</v>
          </cell>
        </row>
        <row r="2501">
          <cell r="A2501" t="str">
            <v>REL-TEC-210</v>
          </cell>
          <cell r="B2501" t="str">
            <v>MANUAL DE USO, OPERAÇÃO E MANUTENÇÃO DAS EDIFICAÇÕES PARA CONSTRUÇÕES NOVAS - AREA DE 8.001 M2 A 10.000 M2</v>
          </cell>
          <cell r="C2501" t="str">
            <v>M2</v>
          </cell>
          <cell r="D2501">
            <v>0.19</v>
          </cell>
        </row>
        <row r="2502">
          <cell r="A2502" t="str">
            <v>REL-TEC-215</v>
          </cell>
          <cell r="B2502" t="str">
            <v>MANUAL DE USO, OPERAÇÃO E MANUTENÇÃO DAS EDIFICAÇÕES PARA CONSTRUÇÕES NOVAS - AREA ACIMA DE 10.000 M2</v>
          </cell>
          <cell r="C2502" t="str">
            <v>M2</v>
          </cell>
          <cell r="D2502">
            <v>0.12</v>
          </cell>
        </row>
        <row r="2503">
          <cell r="A2503" t="str">
            <v>REL-TEC-220</v>
          </cell>
          <cell r="B2503" t="str">
            <v xml:space="preserve"> MANUAL DE USO, OPERAÇÃO E MANUTENÇÃO DAS EDIFICAÇÕES PARA PARA REFORMA E/OU AMPLIAÇÃO DE EDIFICAÇÕES EXISTENTES- AREA ATÉ 1.000 M2</v>
          </cell>
          <cell r="C2503" t="str">
            <v>M2</v>
          </cell>
          <cell r="D2503">
            <v>0.41</v>
          </cell>
        </row>
        <row r="2504">
          <cell r="A2504" t="str">
            <v>REL-TEC-225</v>
          </cell>
          <cell r="B2504" t="str">
            <v xml:space="preserve"> MANUAL DE USO, OPERAÇÃO E MANUTENÇÃO DAS EDIFICAÇÕES PARA PARA REFORMA E/OU AMPLIAÇÃO DE EDIFICAÇÕES EXISTENTES - AREA DE 1.001 M2 A 2.000 M2</v>
          </cell>
          <cell r="C2504" t="str">
            <v>M2</v>
          </cell>
          <cell r="D2504">
            <v>0.35</v>
          </cell>
        </row>
        <row r="2505">
          <cell r="A2505" t="str">
            <v>REL-TEC-230</v>
          </cell>
          <cell r="B2505" t="str">
            <v xml:space="preserve"> MANUAL DE USO, OPERAÇÃO E MANUTENÇÃO DAS EDIFICAÇÕES PARA PARA REFORMA E/OU AMPLIAÇÃO DE EDIFICAÇÕES EXISTENTES - AREA DE 2.001 M2 A 4.000 M2</v>
          </cell>
          <cell r="C2505" t="str">
            <v>M2</v>
          </cell>
          <cell r="D2505">
            <v>0.31</v>
          </cell>
        </row>
        <row r="2506">
          <cell r="A2506" t="str">
            <v>REL-TEC-235</v>
          </cell>
          <cell r="B2506" t="str">
            <v xml:space="preserve"> MANUAL DE USO, OPERAÇÃO E MANUTENÇÃO DAS EDIFICAÇÕES PARA PARA REFORMA E/OU AMPLIAÇÃO DE EDIFICAÇÕES EXISTENTES - AREA DE 4.001 M2 A 6.000 M2</v>
          </cell>
          <cell r="C2506" t="str">
            <v>M2</v>
          </cell>
          <cell r="D2506">
            <v>0.24</v>
          </cell>
        </row>
        <row r="2507">
          <cell r="A2507" t="str">
            <v>REL-TEC-240</v>
          </cell>
          <cell r="B2507" t="str">
            <v xml:space="preserve"> MANUAL DE USO, OPERAÇÃO E MANUTENÇÃO DAS EDIFICAÇÕES PARA PARA REFORMA E/OU AMPLIAÇÃO DE EDIFICAÇÕES EXISTENTES - AREA DE 6.001 M2 A 8.000 M2</v>
          </cell>
          <cell r="C2507" t="str">
            <v>M2</v>
          </cell>
          <cell r="D2507">
            <v>0.19</v>
          </cell>
        </row>
        <row r="2508">
          <cell r="A2508" t="str">
            <v>REL-TEC-245</v>
          </cell>
          <cell r="B2508" t="str">
            <v xml:space="preserve"> MANUAL DE USO, OPERAÇÃO E MANUTENÇÃO DAS EDIFICAÇÕES PARA PARA REFORMA E/OU AMPLIAÇÃO DE EDIFICAÇÕES EXISTENTES - AREA DE 8.001 M2 A 10.000 M2</v>
          </cell>
          <cell r="C2508" t="str">
            <v>M2</v>
          </cell>
          <cell r="D2508">
            <v>0.16</v>
          </cell>
        </row>
        <row r="2509">
          <cell r="A2509" t="str">
            <v>REL-TEC-250</v>
          </cell>
          <cell r="B2509" t="str">
            <v xml:space="preserve"> MANUAL DE USO, OPERAÇÃO E MANUTENÇÃO DAS EDIFICAÇÕES PARA PARA REFORMA E/OU AMPLIAÇÃO DE EDIFICAÇÕES EXISTENTES - AREA ACIMA DE 10.000 M2</v>
          </cell>
          <cell r="C2509" t="str">
            <v>M2</v>
          </cell>
          <cell r="D2509">
            <v>0.1</v>
          </cell>
        </row>
        <row r="2510">
          <cell r="A2510" t="str">
            <v>REL-TEC-255</v>
          </cell>
          <cell r="B2510" t="str">
            <v>MANUAL DE USO, OPERAÇÃO E MANUTENÇÃO DAS EDIFICAÇÕES PARA REFORMA E/OU AMPLIAÇÃO DE PATRIMÔNIOS HISTÓRICOS- AREA ATÉ 1.000 M2</v>
          </cell>
          <cell r="C2510" t="str">
            <v>M2</v>
          </cell>
          <cell r="D2510">
            <v>0.63</v>
          </cell>
        </row>
        <row r="2511">
          <cell r="A2511" t="str">
            <v>REL-TEC-260</v>
          </cell>
          <cell r="B2511" t="str">
            <v>MANUAL DE USO, OPERAÇÃO E MANUTENÇÃO DAS EDIFICAÇÕES PARA REFORMA E/OU AMPLIAÇÃO DE PATRIMÔNIOS HISTÓRICOS - AREA DE 1.001 M2 A 2.000 M2</v>
          </cell>
          <cell r="C2511" t="str">
            <v>M2</v>
          </cell>
          <cell r="D2511">
            <v>0.53</v>
          </cell>
        </row>
        <row r="2512">
          <cell r="A2512" t="str">
            <v>REL-TEC-265</v>
          </cell>
          <cell r="B2512" t="str">
            <v>MANUAL DE USO, OPERAÇÃO E MANUTENÇÃO DAS EDIFICAÇÕES PARA REFORMA E/OU AMPLIAÇÃO DE PATRIMÔNIOS HISTÓRICOS- AREA DE 2.001 M2 A 4.000 M2</v>
          </cell>
          <cell r="C2512" t="str">
            <v>M2</v>
          </cell>
          <cell r="D2512">
            <v>0.45</v>
          </cell>
        </row>
        <row r="2513">
          <cell r="A2513" t="str">
            <v>REL-TEC-270</v>
          </cell>
          <cell r="B2513" t="str">
            <v>MANUAL DE USO, OPERAÇÃO E MANUTENÇÃO DAS EDIFICAÇÕES PARA REFORMA E/OU AMPLIAÇÃO DE PATRIMÔNIOS HISTÓRICOS - AREA DE 4.001 M2 A 6.000 M2</v>
          </cell>
          <cell r="C2513" t="str">
            <v>M2</v>
          </cell>
          <cell r="D2513">
            <v>0.38</v>
          </cell>
        </row>
        <row r="2514">
          <cell r="A2514" t="str">
            <v>REL-TEC-275</v>
          </cell>
          <cell r="B2514" t="str">
            <v>MANUAL DE USO, OPERAÇÃO E MANUTENÇÃO DAS EDIFICAÇÕES PARA REFORMA E/OU AMPLIAÇÃO DE PATRIMÔNIOS HISTÓRICOS - AREA DE 6.001 M2 A 8.000 M2</v>
          </cell>
          <cell r="C2514" t="str">
            <v>M2</v>
          </cell>
          <cell r="D2514">
            <v>0.32</v>
          </cell>
        </row>
        <row r="2515">
          <cell r="A2515" t="str">
            <v>REL-TEC-280</v>
          </cell>
          <cell r="B2515" t="str">
            <v>MANUAL DE USO, OPERAÇÃO E MANUTENÇÃO DAS EDIFICAÇÕES PARA REFORMA E/OU AMPLIAÇÃO DE PATRIMÔNIOS HISTÓRICOS - AREA DE 8.001 M2 A 10.000 M2</v>
          </cell>
          <cell r="C2515" t="str">
            <v>M2</v>
          </cell>
          <cell r="D2515">
            <v>0.23</v>
          </cell>
        </row>
        <row r="2516">
          <cell r="A2516" t="str">
            <v>REL-TEC-285</v>
          </cell>
          <cell r="B2516" t="str">
            <v>MANUAL DE USO, OPERAÇÃO E MANUTENÇÃO DAS EDIFICAÇÕES PARA REFORMA E/OU AMPLIAÇÃO DE PATRIMÔNIOS HISTÓRICOS - AREA ACIMA DE 10.000 M2</v>
          </cell>
          <cell r="C2516" t="str">
            <v>M2</v>
          </cell>
          <cell r="D2516">
            <v>0.15</v>
          </cell>
        </row>
        <row r="2517">
          <cell r="A2517" t="str">
            <v>REV-ARD-010</v>
          </cell>
          <cell r="B2517" t="str">
            <v>REVESTIMENTO COM ARDÓSIA APLICADO EM PAREDE (40X40CM), ESP. 1CM, ACABAMENTO NATURAL, ASSENTAMENTO COM ARGAMASSA INDUSTRIALIZADA, INCLUSIVE REJUNTAMENTO</v>
          </cell>
          <cell r="C2517" t="str">
            <v>M2</v>
          </cell>
          <cell r="D2517">
            <v>42.48</v>
          </cell>
        </row>
        <row r="2518">
          <cell r="A2518" t="str">
            <v>REV-AZU-005</v>
          </cell>
          <cell r="B2518" t="str">
            <v>REVESTIMENTO COM AZULEJO BRANCO (15X15CM), EM DIAGONAL, ASSENTAMENTO COM ARGAMASSA INDUSTRIALIZADA, INCLUSIVE REJUNTAMENTO</v>
          </cell>
          <cell r="C2518" t="str">
            <v>M2</v>
          </cell>
          <cell r="D2518">
            <v>95.53</v>
          </cell>
        </row>
        <row r="2519">
          <cell r="A2519" t="str">
            <v>REV-AZU-010</v>
          </cell>
          <cell r="B2519" t="str">
            <v>REVESTIMENTO COM AZULEJO BRANCO (15X15CM), JUNTA A PRUMO, ASSENTAMENTO COM ARGAMASSA INDUSTRIALIZADA, INCLUSIVE REJUNTAMENTO</v>
          </cell>
          <cell r="C2519" t="str">
            <v>M2</v>
          </cell>
          <cell r="D2519">
            <v>83.55</v>
          </cell>
        </row>
        <row r="2520">
          <cell r="A2520" t="str">
            <v>REV-AZU-011</v>
          </cell>
          <cell r="B2520" t="str">
            <v>REVESTIMENTO COM AZULEJO BRANCO (20X20CM), JUNTA A PRUMO, ASSENTAMENTO COM ARGAMASSA INDUSTRIALIZADA, INCLUSIVE REJUNTAMENTO</v>
          </cell>
          <cell r="C2520" t="str">
            <v>M2</v>
          </cell>
          <cell r="D2520">
            <v>77.25</v>
          </cell>
        </row>
        <row r="2521">
          <cell r="A2521" t="str">
            <v>REV-AZU-015</v>
          </cell>
          <cell r="B2521" t="str">
            <v>APLICAÇÃO DE REJUNTE CIMENTÍCIO COLORIDO INDUSTRIALIZADO PARA REVESTIMENTOS DE PAREDE/PISO COM JUNTAS DE ATÉ 3MM DE ESPESSURA</v>
          </cell>
          <cell r="C2521" t="str">
            <v>M2</v>
          </cell>
          <cell r="D2521">
            <v>4.72</v>
          </cell>
        </row>
        <row r="2522">
          <cell r="A2522" t="str">
            <v>REV-BAR-005</v>
          </cell>
          <cell r="B2522" t="str">
            <v>REVESTIMENTO COM ARGAMASSA BARITADA, ESP. 20MM, APLICAÇÃO MANUAL COM DESEMPENADEIRA, PREPARO MANUAL</v>
          </cell>
          <cell r="C2522" t="str">
            <v>M2</v>
          </cell>
          <cell r="D2522">
            <v>149.46</v>
          </cell>
        </row>
        <row r="2523">
          <cell r="A2523" t="str">
            <v>REV-CAN-005</v>
          </cell>
          <cell r="B2523" t="str">
            <v>CANTONEIRA DE PVC PARA ACABAMENTO DE QUINAS</v>
          </cell>
          <cell r="C2523" t="str">
            <v>M</v>
          </cell>
          <cell r="D2523">
            <v>19.91</v>
          </cell>
        </row>
        <row r="2524">
          <cell r="A2524" t="str">
            <v>REV-CAN-010</v>
          </cell>
          <cell r="B2524" t="str">
            <v>CANTONEIRA DE ALUMÍNIO PARA ACABAMENTO DE QUINAS</v>
          </cell>
          <cell r="C2524" t="str">
            <v>M</v>
          </cell>
          <cell r="D2524">
            <v>19.32</v>
          </cell>
        </row>
        <row r="2525">
          <cell r="A2525" t="str">
            <v>REV-CER-005</v>
          </cell>
          <cell r="B2525" t="str">
            <v>REVESTIMENTO COM CERÂMICA APLICADO EM PISO, ACABAMENTO ESMALTADO, AMBIENTE INTERNO, PADRÃO COMERCIAL, DIMENSÃO DA PEÇA (10X10CM), PEI IV, ASSENTAMENTO COM ARGAMASSA INDUSTRIALIZADA, INCLUSIVE REJUNTAMENTO</v>
          </cell>
          <cell r="C2525" t="str">
            <v>M2</v>
          </cell>
          <cell r="D2525">
            <v>52.98</v>
          </cell>
        </row>
        <row r="2526">
          <cell r="A2526" t="str">
            <v>REV-CER-010</v>
          </cell>
          <cell r="B2526" t="str">
            <v>REVESTIMENTO COM CERÂMICA APLICADO EM PISO, ACABAMENTO ESMALTADO, AMBIENTE INTERNO, PADRÃO COMERCIAL, DIMENSÃO DA PEÇA (10X20CM), PEI IV, ASSENTAMENTO COM ARGAMASSA INDUSTRIALIZADA, INCLUSIVE REJUNTAMENTO</v>
          </cell>
          <cell r="C2526" t="str">
            <v>M2</v>
          </cell>
          <cell r="D2526">
            <v>51.77</v>
          </cell>
        </row>
        <row r="2527">
          <cell r="A2527" t="str">
            <v>REV-CER-015</v>
          </cell>
          <cell r="B2527" t="str">
            <v>REVESTIMENTO COM CERÂMICA APLICADO EM PISO, ACABAMENTO ESMALTADO, AMBIENTE INTERNO, PADRÃO EXTRA, DIMENSÃO DA PEÇA ATÉ 2025 CM2, PEI IV, ASSENTAMENTO COM ARGAMASSA INDUSTRIALIZADA, INCLUSIVE REJUNTAMENTO</v>
          </cell>
          <cell r="C2527" t="str">
            <v>M2</v>
          </cell>
          <cell r="D2527">
            <v>78.209999999999994</v>
          </cell>
        </row>
        <row r="2528">
          <cell r="A2528" t="str">
            <v>REV-CER-021</v>
          </cell>
          <cell r="B2528" t="str">
            <v>FAIXA / FILETE / LISTELO EM CERAMICA, LISO OU CORDAO, BRANCO, *2 X 30* CM (L X C)</v>
          </cell>
          <cell r="C2528" t="str">
            <v>M</v>
          </cell>
          <cell r="D2528">
            <v>22.32</v>
          </cell>
        </row>
        <row r="2529">
          <cell r="A2529" t="str">
            <v>REV-CER-035</v>
          </cell>
          <cell r="B2529" t="str">
            <v>CERÂMICA DECORADA EM FAIXA 50 X 200 MM</v>
          </cell>
          <cell r="C2529" t="str">
            <v>M</v>
          </cell>
          <cell r="D2529">
            <v>30.33</v>
          </cell>
        </row>
        <row r="2530">
          <cell r="A2530" t="str">
            <v>REV-CHA-005</v>
          </cell>
          <cell r="B2530" t="str">
            <v>CHAPISCO COM ARGAMASSA, TRAÇO 1:3 (CIMENTO E AREIA), ESP. 5MM, APLICADO EM ALVENARIA/ESTRUTURA DE CONCRETO COM COLHER, PREPARO MECÂNICO</v>
          </cell>
          <cell r="C2530" t="str">
            <v>M2</v>
          </cell>
          <cell r="D2530">
            <v>7.45</v>
          </cell>
        </row>
        <row r="2531">
          <cell r="A2531" t="str">
            <v>REV-CHA-006</v>
          </cell>
          <cell r="B2531" t="str">
            <v>CHAPISCO COM ARGAMASSA, TRAÇO 1:3 (CIMENTO E AREIA), ESP. 5MM, APLICADO EM TETO COM COLHER, PREPARO MECÂNICO</v>
          </cell>
          <cell r="C2531" t="str">
            <v>M2</v>
          </cell>
          <cell r="D2531">
            <v>10.26</v>
          </cell>
        </row>
        <row r="2532">
          <cell r="A2532" t="str">
            <v>REV-CHA-010</v>
          </cell>
          <cell r="B2532" t="str">
            <v>CHAPISCO COM ARGAMASSA, TRAÇO 1:3 (CIMENTO E AREIA), ESP. 5MM, APLICADO EM ALVENARIA COM PENEIRA, PREPARO MECÂNICO</v>
          </cell>
          <cell r="C2532" t="str">
            <v>M2</v>
          </cell>
          <cell r="D2532">
            <v>10.54</v>
          </cell>
        </row>
        <row r="2533">
          <cell r="A2533" t="str">
            <v>REV-CHA-015</v>
          </cell>
          <cell r="B2533" t="str">
            <v>CHAPISCO COM ARGAMASSA, TRAÇO 1:2:3 (CIMENTO, AREIA E PEDRISCO), APLICADO COM COLHER, ESP. 5MM, PREPARO MECÂNICO</v>
          </cell>
          <cell r="C2533" t="str">
            <v>M2</v>
          </cell>
          <cell r="D2533">
            <v>11.06</v>
          </cell>
        </row>
        <row r="2534">
          <cell r="A2534" t="str">
            <v>REV-CHA-020</v>
          </cell>
          <cell r="B2534" t="str">
            <v>CHAPISCO COM ARGAMASSA INDUSTRIALIZADA, ESP. 5MM, APLICADO EM ALVENARIA/ESTRUTURA DE CONCRETO COM DESEMPENADEIRA METÁLICA, PREPARO MECÂNICO</v>
          </cell>
          <cell r="C2534" t="str">
            <v>M2</v>
          </cell>
          <cell r="D2534">
            <v>11.97</v>
          </cell>
        </row>
        <row r="2535">
          <cell r="A2535" t="str">
            <v>REV-EMB-005</v>
          </cell>
          <cell r="B2535" t="str">
            <v>EMBOÇO COM ARGAMASSA, TRAÇO 1:6 (CIMENTO E AREIA), ESP. 20MM, APLICAÇÃO MANUAL, PREPARO MECÂNICO</v>
          </cell>
          <cell r="C2535" t="str">
            <v>M2</v>
          </cell>
          <cell r="D2535">
            <v>26.61</v>
          </cell>
        </row>
        <row r="2536">
          <cell r="A2536" t="str">
            <v>REV-FRI-005</v>
          </cell>
          <cell r="B2536" t="str">
            <v>FRISO DE ALUMÍNIO ANODIZADO NATURAL 3/8" (USO INTERNO)</v>
          </cell>
          <cell r="C2536" t="str">
            <v>M</v>
          </cell>
          <cell r="D2536">
            <v>18.690000000000001</v>
          </cell>
        </row>
        <row r="2537">
          <cell r="A2537" t="str">
            <v>REV-GES-010</v>
          </cell>
          <cell r="B2537" t="str">
            <v>REVESTIMENTO DE GESSO EM PAREDE, ESP. 5MM, APLICAÇÃO MANUAL (SARRAFAEADO)</v>
          </cell>
          <cell r="C2537" t="str">
            <v>M2</v>
          </cell>
          <cell r="D2537">
            <v>19.510000000000002</v>
          </cell>
        </row>
        <row r="2538">
          <cell r="A2538" t="str">
            <v>REV-GRA-005</v>
          </cell>
          <cell r="B2538" t="str">
            <v>REVESTIMENTO COM GRANITO, CINZA ANDORINHA, APLICADO EM PAREDE, ESP. 2CM, ASSENTAMENTO COM ARGAMASSA INDUSTRIALIZADA, AMBIENTE INTERNO/EXTERNO, ALTURA MÁXIMA DE 3M PARA APLICAÇÃO DO GRANITO, INCLUSIVE REJUNTAMENTO</v>
          </cell>
          <cell r="C2538" t="str">
            <v>M2</v>
          </cell>
          <cell r="D2538">
            <v>228.08</v>
          </cell>
        </row>
        <row r="2539">
          <cell r="A2539" t="str">
            <v>REV-LAD-005</v>
          </cell>
          <cell r="B2539" t="str">
            <v>REVESTIMENTO COM LADRILHO HIDRÁULICO APLICADO EM PAREDE (20X20CM) COM JUNTA SECA, NA COR NATURAL, ASSENTAMENTO COM ARGAMASSA INDUSTRIALIZADA</v>
          </cell>
          <cell r="C2539" t="str">
            <v>M2</v>
          </cell>
          <cell r="D2539">
            <v>63.18</v>
          </cell>
        </row>
        <row r="2540">
          <cell r="A2540" t="str">
            <v>REV-LAD-010</v>
          </cell>
          <cell r="B2540" t="str">
            <v>REVESTIMENTO COM LADRILHO HIDRÁULICO APLICADO EM PAREDE (25X25CM) COM JUNTA SECA, NA COR NATURAL, ASSENTAMENTO COM ARGAMASSA INDUSTRIALIZADA</v>
          </cell>
          <cell r="C2540" t="str">
            <v>M2</v>
          </cell>
          <cell r="D2540">
            <v>65.69</v>
          </cell>
        </row>
        <row r="2541">
          <cell r="A2541" t="str">
            <v>REV-LAM-010</v>
          </cell>
          <cell r="B2541" t="str">
            <v>REVESTIMENTO EM LAMBRIS DE MADEIRA, LARGURA 10CM, INCLUSIVE BARROTEAMENTO</v>
          </cell>
          <cell r="C2541" t="str">
            <v>M2</v>
          </cell>
          <cell r="D2541">
            <v>110.32</v>
          </cell>
        </row>
        <row r="2542">
          <cell r="A2542" t="str">
            <v>REV-LIT-005</v>
          </cell>
          <cell r="B2542" t="str">
            <v>LITOCERÂMICA DE 6,0 X 22,5 CM, ASSENTADO COM ARGAMASSA PRÉ-FABRICADA, INCLUSIVE REJUNTAMENTO</v>
          </cell>
          <cell r="C2542" t="str">
            <v>M2</v>
          </cell>
          <cell r="D2542">
            <v>89.41</v>
          </cell>
        </row>
        <row r="2543">
          <cell r="A2543" t="str">
            <v>REV-MAR-005</v>
          </cell>
          <cell r="B2543" t="str">
            <v>REVESTIMENTO COM MÁRMORE BRANCO APLICADO EM PAREDE, ESP. 2CM, ASSENTAMENTO COM ARGAMASSA INDUSTRIALIZADA, AMBIENTE INTERNO/EXTERNO, ALTURA MÁXIMA DE 3M PARA APLICAÇÃO DO MÁRMORE, INCLUSIVE REJUNTAMENTO</v>
          </cell>
          <cell r="C2543" t="str">
            <v>M2</v>
          </cell>
          <cell r="D2543">
            <v>203.13</v>
          </cell>
        </row>
        <row r="2544">
          <cell r="A2544" t="str">
            <v>REV-NAT-010</v>
          </cell>
          <cell r="B2544" t="str">
            <v>REVESTIMENTO NATADO LISO, ESP. 5MM, APLICAÇÃO COM DESEMPENADEIRA METÁLICA, PREPARO MECÂNICO, INCLUSIVE ARGAMASSA EM CAMADA ÚNICA, TRAÇO 1:3 (CIMENTO E AREIA), APLICADO EM PAREDE, ESP. 20MM, APLICAÇÃO MANUAL, PREPARO MECÂNICO</v>
          </cell>
          <cell r="C2544" t="str">
            <v>M2</v>
          </cell>
          <cell r="D2544">
            <v>42.54</v>
          </cell>
        </row>
        <row r="2545">
          <cell r="A2545" t="str">
            <v>REV-PAS-005</v>
          </cell>
          <cell r="B2545" t="str">
            <v>REVESTIMENTO COM PASTILHA DE VIDRO (VIDROTIL), ASSENTADO COM ARGAMASSA PRÉ-FABRICADA, INCLUSIVE REJUNTAMENTO</v>
          </cell>
          <cell r="C2545" t="str">
            <v>M2</v>
          </cell>
          <cell r="D2545">
            <v>299.17</v>
          </cell>
        </row>
        <row r="2546">
          <cell r="A2546" t="str">
            <v>REV-PAS-010</v>
          </cell>
          <cell r="B2546" t="str">
            <v>REVESTIMENTO COM PASTILHAS DE PORCELANA, ASSENTADO COM ARGAMASSA PRÉ-FABRICADA, INCLUSIVE REJUNTAMENTO</v>
          </cell>
          <cell r="C2546" t="str">
            <v>M2</v>
          </cell>
          <cell r="D2546">
            <v>199.49</v>
          </cell>
        </row>
        <row r="2547">
          <cell r="A2547" t="str">
            <v>REV-POR-011</v>
          </cell>
          <cell r="B2547" t="str">
            <v>REVESTIMENTO COM PORCELANATO APLICADO EM PISO, ACABAMENTO ESMALTADO ACETINADO, AMBIENTE INTERNO/EXTERNO, PADRÃO EXTRA, BORDA RETIFICADA, DIMENSÃO DA PEÇA (45X45CM), ASSENTAMENTO COM ARGAMASSA INDUSTRIALIZADA, INCLUSIVE REJUNTAMENTO</v>
          </cell>
          <cell r="C2547" t="str">
            <v>M2</v>
          </cell>
          <cell r="D2547">
            <v>135.75</v>
          </cell>
        </row>
        <row r="2548">
          <cell r="A2548" t="str">
            <v>REV-POR-012</v>
          </cell>
          <cell r="B2548" t="str">
            <v>REVESTIMENTO COM PORCELANATO APLICADO EM PISO, ACABAMENTO POLÍDO, AMBIENTE INTERNO, PADRÃO EXTRA, BORDA RETIFICADA, DIMENSÃO DA PEÇA (60X60CM), ASSENTAMENTO COM ARGAMASSA INDUSTRIALIZADA, INCLUSIVE REJUNTAMENTO</v>
          </cell>
          <cell r="C2548" t="str">
            <v>M2</v>
          </cell>
          <cell r="D2548">
            <v>120.89</v>
          </cell>
        </row>
        <row r="2549">
          <cell r="A2549" t="str">
            <v>REV-PST-010</v>
          </cell>
          <cell r="B2549" t="str">
            <v>REVESTIMENTO COM PEDRA SÃO TOMÉ APLICADO EM PAREDE (40X40CM), ESP. 2CM, ACABAMENTO NATURAL, ASSENTAMENTO COM ARGAMASSA INDUSTRIALIZADA, AMBIENTE INTERNO/EXTERNO, ALTURA MÁXIMA DE 3M PARA APLICAÇÃO DA PEDRA, INCLUSIVE REJUNTAMENTO</v>
          </cell>
          <cell r="C2549" t="str">
            <v>M2</v>
          </cell>
          <cell r="D2549">
            <v>110.63</v>
          </cell>
        </row>
        <row r="2550">
          <cell r="A2550" t="str">
            <v>REV-REB-005</v>
          </cell>
          <cell r="B2550" t="str">
            <v>REBOCO COM ARGAMASSA, TRAÇO 1:7 (CIMENTO E AREIA), ESP. 20MM, APLICAÇÃO MANUAL, PREPARO MECÂNICO</v>
          </cell>
          <cell r="C2550" t="str">
            <v>M2</v>
          </cell>
          <cell r="D2550">
            <v>24.91</v>
          </cell>
        </row>
        <row r="2551">
          <cell r="A2551" t="str">
            <v>REV-REB-010</v>
          </cell>
          <cell r="B2551" t="str">
            <v>REBOCO COM ARGAMASSA, TRAÇO 1:2:9 (CIMENTO, CAL E AREIA), COM ADITIVO IMPERMEABILIZANTE, ESP. 20MM, APLICAÇÃO MANUAL, PREPARO MECÂNICO</v>
          </cell>
          <cell r="C2551" t="str">
            <v>M2</v>
          </cell>
          <cell r="D2551">
            <v>41.24</v>
          </cell>
        </row>
        <row r="2552">
          <cell r="A2552" t="str">
            <v>REV-REB-015</v>
          </cell>
          <cell r="B2552" t="str">
            <v>REBOCO COM ARGAMASSA, TRAÇO 1:2:8 (CIMENTO, CAL E AREIA), ESP. 20MM, APLICAÇÃO MANUAL, PREPARO MECÂNICO</v>
          </cell>
          <cell r="C2552" t="str">
            <v>M2</v>
          </cell>
          <cell r="D2552">
            <v>27.25</v>
          </cell>
        </row>
        <row r="2553">
          <cell r="A2553" t="str">
            <v>REV-REB-020</v>
          </cell>
          <cell r="B2553" t="str">
            <v>REVESTIMENTO COM ARGAMASSA EM CAMADA ÚNICA, APLICADO EM PAREDE, TRAÇO 1:3 (CIMENTO E AREIA), ESP. 20MM, APLICAÇÃO MANUAL, PREPARO MECÂNICO</v>
          </cell>
          <cell r="C2553" t="str">
            <v>M2</v>
          </cell>
          <cell r="D2553">
            <v>25.37</v>
          </cell>
        </row>
        <row r="2554">
          <cell r="A2554" t="str">
            <v>REV-REB-021</v>
          </cell>
          <cell r="B2554" t="str">
            <v>REVESTIMENTO COM ARGAMASSA EM CAMADA ÚNICA, APLICADO EM TETO, TRAÇO 1:3 (CIMENTO E AREIA), ESP. 20MM, APLICAÇÃO MANUAL, PREPARO MECÂNICO</v>
          </cell>
          <cell r="C2554" t="str">
            <v>M2</v>
          </cell>
          <cell r="D2554">
            <v>27.02</v>
          </cell>
        </row>
        <row r="2555">
          <cell r="A2555" t="str">
            <v>REV-REB-025</v>
          </cell>
          <cell r="B2555" t="str">
            <v>REVESTIMENTO COM IMPERMEABILIZANTE EM DUAS (2) CAMADAS SOBREPOSTAS DE ARGAMASSA, TRAÇO 1:3 (CIMENTO E AREIA) COM ADITIVO IMPERMEABILIZANTE, ESP. 20MM, INCLUSIVE PINTURA COM DUAS (2) DEMÃOS COM EMULSÃO ASFÁLTICA</v>
          </cell>
          <cell r="C2555" t="str">
            <v>M2</v>
          </cell>
          <cell r="D2555">
            <v>54.66</v>
          </cell>
        </row>
        <row r="2556">
          <cell r="A2556" t="str">
            <v>REV-VER-010</v>
          </cell>
          <cell r="B2556" t="str">
            <v>ISOLAMENTO TÉRMICO EM ARGAMASSA DE CIMENTO, AREIA E VERMICULITA, E = 4 CM</v>
          </cell>
          <cell r="C2556" t="str">
            <v>M2</v>
          </cell>
          <cell r="D2556">
            <v>39.61</v>
          </cell>
        </row>
        <row r="2557">
          <cell r="A2557" t="str">
            <v>ROD-ARD-005</v>
          </cell>
          <cell r="B2557" t="str">
            <v>RODAPÉ COM REVESTIMENTO EM PEDRA ARDÓSIA, ESP. 7MM, ALTURA 5CM, ASSENTAMENTO COM ARGAMASSA INDUSTRIALIZADA, INCLUSIVE REJUNTAMENTO</v>
          </cell>
          <cell r="C2557" t="str">
            <v>M</v>
          </cell>
          <cell r="D2557">
            <v>8.8800000000000008</v>
          </cell>
        </row>
        <row r="2558">
          <cell r="A2558" t="str">
            <v>ROD-ARD-010</v>
          </cell>
          <cell r="B2558" t="str">
            <v>RODAPÉ COM REVESTIMENTO EM PEDRA ARDÓSIA, ESP. 7MM, ALTURA 7CM, ASSENTAMENTO COM ARGAMASSA INDUSTRIALIZADA, INCLUSIVE REJUNTAMENTO</v>
          </cell>
          <cell r="C2558" t="str">
            <v>M</v>
          </cell>
          <cell r="D2558">
            <v>9.17</v>
          </cell>
        </row>
        <row r="2559">
          <cell r="A2559" t="str">
            <v>ROD-ARG-005</v>
          </cell>
          <cell r="B2559" t="str">
            <v>RODAPÉ COM ARGAMASSA, TRAÇO 1:3 (CIMENTO E AREIA), ESP. 2CM, ALTURA 5CM, DESEMPENADO/ALISADO COM COLHER</v>
          </cell>
          <cell r="C2559" t="str">
            <v>M</v>
          </cell>
          <cell r="D2559">
            <v>14.37</v>
          </cell>
        </row>
        <row r="2560">
          <cell r="A2560" t="str">
            <v>ROD-ARG-010</v>
          </cell>
          <cell r="B2560" t="str">
            <v>RODAPÉ COM ARGAMASSA, TRAÇO 1:3 (CIMENTO E AREIA), ESP. 2CM, ALTURA 7CM, DESEMPENADO/ALISADO COM COLHER</v>
          </cell>
          <cell r="C2560" t="str">
            <v>M</v>
          </cell>
          <cell r="D2560">
            <v>15.92</v>
          </cell>
        </row>
        <row r="2561">
          <cell r="A2561" t="str">
            <v>ROD-ARG-015</v>
          </cell>
          <cell r="B2561" t="str">
            <v>RODAPÉ COM ARGAMASSA, TRAÇO 1:3 (CIMENTO E AREIA), ESP. 2CM, ALTURA 10CM, DESEMPENADO/ALISADO COM COLHER</v>
          </cell>
          <cell r="C2561" t="str">
            <v>M</v>
          </cell>
          <cell r="D2561">
            <v>16.82</v>
          </cell>
        </row>
        <row r="2562">
          <cell r="A2562" t="str">
            <v>ROD-CER-005</v>
          </cell>
          <cell r="B2562" t="str">
            <v>RODAPÉ COM REVESTIMENTO EM CERÂMICA ESMALTADA COMERCIAL, ALTURA 10CM, PEI IV, ASSENTAMENTO COM ARGAMASSA INDUSTRIALIZADA, INCLUSIVE REJUNTAMENTO</v>
          </cell>
          <cell r="C2562" t="str">
            <v>M</v>
          </cell>
          <cell r="D2562">
            <v>10.92</v>
          </cell>
        </row>
        <row r="2563">
          <cell r="A2563" t="str">
            <v>ROD-GRA-005</v>
          </cell>
          <cell r="B2563" t="str">
            <v>RODAPÉ COM REVESTIMENTO EM GRANITO, CINZA ANDORINHA, ESP. 2CM, ALTURA 7CM, ASSENTAMENTO COM ARGAMASSA INDUSTRIALIZADA, INCLUSIVE REJUNTAMENTO</v>
          </cell>
          <cell r="C2563" t="str">
            <v>M</v>
          </cell>
          <cell r="D2563">
            <v>23.08</v>
          </cell>
        </row>
        <row r="2564">
          <cell r="A2564" t="str">
            <v>ROD-GRA-010</v>
          </cell>
          <cell r="B2564" t="str">
            <v>RODAPÉ COM REVESTIMENTO EM GRANITO, CINZA ANDORINHA, ESP. 2CM, ALTURA 5CM, ASSENTAMENTO COM ARGAMASSA INDUSTRIALIZADA, INCLUSIVE REJUNTAMENTO</v>
          </cell>
          <cell r="C2564" t="str">
            <v>M</v>
          </cell>
          <cell r="D2564">
            <v>19.22</v>
          </cell>
        </row>
        <row r="2565">
          <cell r="A2565" t="str">
            <v>ROD-GRA-015</v>
          </cell>
          <cell r="B2565" t="str">
            <v>RODAPÉ COM REVESTIMENTO EM GRANITO, CINZA ANDORINHA, ESP. 2CM, ALTURA 10CM, ASSENTAMENTO COM ARGAMASSA INDUSTRIALIZADA, INCLUSIVE REJUNTAMENTO</v>
          </cell>
          <cell r="C2565" t="str">
            <v>M</v>
          </cell>
          <cell r="D2565">
            <v>31.45</v>
          </cell>
        </row>
        <row r="2566">
          <cell r="A2566" t="str">
            <v>ROD-IAR-005</v>
          </cell>
          <cell r="B2566" t="str">
            <v>RODAPÉ COM ARGAMASSA DE ALTA RESISTÊNCIA INDUSTRIAL, ACABAMENTO POLIDO, COR CINZA, ALTURA 5CM, INCLUSIVE POLIMENTO</v>
          </cell>
          <cell r="C2566" t="str">
            <v>M</v>
          </cell>
          <cell r="D2566">
            <v>31.41</v>
          </cell>
        </row>
        <row r="2567">
          <cell r="A2567" t="str">
            <v>ROD-IAR-010</v>
          </cell>
          <cell r="B2567" t="str">
            <v>RODAPÉ COM ARGAMASSA DE ALTA RESISTÊNCIA INDUSTRIAL, ACABAMENTO POLIDO, COR CINZA, ALTURA 7CM, INCLUSIVE POLIMENTO</v>
          </cell>
          <cell r="C2567" t="str">
            <v>M</v>
          </cell>
          <cell r="D2567">
            <v>31.57</v>
          </cell>
        </row>
        <row r="2568">
          <cell r="A2568" t="str">
            <v>ROD-MAD-005</v>
          </cell>
          <cell r="B2568" t="str">
            <v>RODAPÉ EM MADEIRA SUCUPIRA/IPÊ/CUMARÚ OU EQUIVALENTE DA REGIÃO, ESP. 2CM, ALTURA 7CM</v>
          </cell>
          <cell r="C2568" t="str">
            <v>M</v>
          </cell>
          <cell r="D2568">
            <v>16.54</v>
          </cell>
        </row>
        <row r="2569">
          <cell r="A2569" t="str">
            <v>ROD-MAR-005</v>
          </cell>
          <cell r="B2569" t="str">
            <v>RODAPÉ COM REVESTIMENTO EM MÁRMORE BRANCO, ESP. 2CM, ALTURA 5CM, ASSENTAMENTO COM ARGAMASSA INDUSTRIALIZADA, INCLUSIVE REJUNTAMENTO</v>
          </cell>
          <cell r="C2569" t="str">
            <v>M</v>
          </cell>
          <cell r="D2569">
            <v>20.22</v>
          </cell>
        </row>
        <row r="2570">
          <cell r="A2570" t="str">
            <v>ROD-MAR-010</v>
          </cell>
          <cell r="B2570" t="str">
            <v>RODAPÉ COM REVESTIMENTO EM MÁRMORE BRANCO, ESP. 2CM, ALTURA 7CM, ASSENTAMENTO COM ARGAMASSA INDUSTRIALIZADA, INCLUSIVE REJUNTAMENTO</v>
          </cell>
          <cell r="C2570" t="str">
            <v>M</v>
          </cell>
          <cell r="D2570">
            <v>23.33</v>
          </cell>
        </row>
        <row r="2571">
          <cell r="A2571" t="str">
            <v>ROD-MAR-015</v>
          </cell>
          <cell r="B2571" t="str">
            <v>RODAPÉ COM REVESTIMENTO EM MÁRMORE BRANCO, ESP. 2CM, ALTURA 10CM, ASSENTAMENTO COM ARGAMASSA INDUSTRIALIZADA, INCLUSIVE REJUNTAMENTO</v>
          </cell>
          <cell r="C2571" t="str">
            <v>M</v>
          </cell>
          <cell r="D2571">
            <v>31.14</v>
          </cell>
        </row>
        <row r="2572">
          <cell r="A2572" t="str">
            <v>ROD-MIT-005</v>
          </cell>
          <cell r="B2572" t="str">
            <v>RODAPÉ EM GRANILITE/MARMORITE, ACABAMENTO POLIDO, COR CINZA, ALTURA 5CM, INCLUSIVE POLIMENTO</v>
          </cell>
          <cell r="C2572" t="str">
            <v>M</v>
          </cell>
          <cell r="D2572">
            <v>26.95</v>
          </cell>
        </row>
        <row r="2573">
          <cell r="A2573" t="str">
            <v>ROD-MIT-010</v>
          </cell>
          <cell r="B2573" t="str">
            <v>RODAPÉ EM GRANILITE/MARMORITE, ACABAMENTO POLIDO, COR CINZA, ALTURA 7CM, INCLUSIVE POLIMENTO</v>
          </cell>
          <cell r="C2573" t="str">
            <v>M</v>
          </cell>
          <cell r="D2573">
            <v>29.41</v>
          </cell>
        </row>
        <row r="2574">
          <cell r="A2574" t="str">
            <v>ROD-MIT-010D</v>
          </cell>
          <cell r="B2574" t="str">
            <v>RODAPÉ EM GRANILITE/MARMORITE, ACABAMENTO POLIDO, COR BRANCA, ALTURA 7CM, INCLUSIVE POLIMENTO</v>
          </cell>
          <cell r="C2574" t="str">
            <v>M</v>
          </cell>
          <cell r="D2574">
            <v>36.56</v>
          </cell>
        </row>
        <row r="2575">
          <cell r="A2575" t="str">
            <v>ROD-MIT-011</v>
          </cell>
          <cell r="B2575" t="str">
            <v>RODAPÉ EM GRANILITE/MARMORITE, ACABAMENTO POLIDO, COR CINZA, ALTURA 10CM, INCLUSIVE POLIMENTO</v>
          </cell>
          <cell r="C2575" t="str">
            <v>M</v>
          </cell>
          <cell r="D2575">
            <v>33.1</v>
          </cell>
        </row>
        <row r="2576">
          <cell r="A2576" t="str">
            <v>ROD-MIT-015</v>
          </cell>
          <cell r="B2576" t="str">
            <v>RODAPÉ EM GRANILITE/MARMORITE, ACABAMENTO POLIDO, COR BRANCA, ALTURA 5CM, INCLUSIVE POLIMENTO</v>
          </cell>
          <cell r="C2576" t="str">
            <v>M</v>
          </cell>
          <cell r="D2576">
            <v>32.06</v>
          </cell>
        </row>
        <row r="2577">
          <cell r="A2577" t="str">
            <v>ROD-MIT-021</v>
          </cell>
          <cell r="B2577" t="str">
            <v>RODAPÉ EM GRANILITE/MARMORITE, ACABAMENTO POLIDO, COR BRANCA, ALTURA 10CM, INCLUSIVE POLIMENTO</v>
          </cell>
          <cell r="C2577" t="str">
            <v>M</v>
          </cell>
          <cell r="D2577">
            <v>43.31</v>
          </cell>
        </row>
        <row r="2578">
          <cell r="A2578" t="str">
            <v>SEDS-ALA-005</v>
          </cell>
          <cell r="B2578" t="str">
            <v>ALAMBRADO PARA PENITENCIÁRIAS, COM TELA DE ARAME GALVANIZADO FIO 10 # 2" FIXADA EM QUADROS DE TUBOS AÇO GALVANIZADO D = 3", COM ESTICADOR D = 2", H = 4,0 M, CONFORME DETALHE 24 SEDS (INCLUSIVE FUNDAÇÃO) - PADRÃO PENITENCIÁRIA</v>
          </cell>
          <cell r="C2578" t="str">
            <v>M</v>
          </cell>
          <cell r="D2578">
            <v>712.31</v>
          </cell>
        </row>
        <row r="2579">
          <cell r="A2579" t="str">
            <v>SEDS-ANT-005</v>
          </cell>
          <cell r="B2579" t="str">
            <v>ANTEPARO METÁLICO PARA SETEIRAS DAS ALAS H = 50 CM - PADRÃO SEDS</v>
          </cell>
          <cell r="C2579" t="str">
            <v>U</v>
          </cell>
          <cell r="D2579">
            <v>174.65</v>
          </cell>
        </row>
        <row r="2580">
          <cell r="A2580" t="str">
            <v>SEDS-BEL-005</v>
          </cell>
          <cell r="B2580" t="str">
            <v>BELICHE SIMPLES, EXCETO ESCADA - PADRÃO SEDS</v>
          </cell>
          <cell r="C2580" t="str">
            <v>U</v>
          </cell>
          <cell r="D2580">
            <v>2357.35</v>
          </cell>
        </row>
        <row r="2581">
          <cell r="A2581" t="str">
            <v>SEDS-CAM-005</v>
          </cell>
          <cell r="B2581" t="str">
            <v>CAMA INDIVIDUAL - D5-A - PADRÃO SEDS</v>
          </cell>
          <cell r="C2581" t="str">
            <v>U</v>
          </cell>
          <cell r="D2581">
            <v>827.98</v>
          </cell>
        </row>
        <row r="2582">
          <cell r="A2582" t="str">
            <v>SEDS-COR-005</v>
          </cell>
          <cell r="B2582" t="str">
            <v>GUARDA-CORPO - PADRÃO SEDS</v>
          </cell>
          <cell r="C2582" t="str">
            <v>M</v>
          </cell>
          <cell r="D2582">
            <v>389.7</v>
          </cell>
        </row>
        <row r="2583">
          <cell r="A2583" t="str">
            <v>SEDS-ESC-005</v>
          </cell>
          <cell r="B2583" t="str">
            <v>ESCADA PARA BELICHE - PADRÃO SEDS</v>
          </cell>
          <cell r="C2583" t="str">
            <v>U</v>
          </cell>
          <cell r="D2583">
            <v>234.62</v>
          </cell>
        </row>
        <row r="2584">
          <cell r="A2584" t="str">
            <v>SEDS-ESQ-005</v>
          </cell>
          <cell r="B2584" t="str">
            <v>PORTA DE ABRIR, 01 FOLHA, EM CHAPA 14 SAE 1020 - PADRÃO SEDS</v>
          </cell>
          <cell r="C2584" t="str">
            <v>M2</v>
          </cell>
          <cell r="D2584">
            <v>722.41</v>
          </cell>
        </row>
        <row r="2585">
          <cell r="A2585" t="str">
            <v>SEDS-ESQ-010</v>
          </cell>
          <cell r="B2585" t="str">
            <v>JANELA EM GRADE E TELA - PADRÃO SEDS</v>
          </cell>
          <cell r="C2585" t="str">
            <v>M2</v>
          </cell>
          <cell r="D2585">
            <v>422.31</v>
          </cell>
        </row>
        <row r="2586">
          <cell r="A2586" t="str">
            <v>SEDS-ESQ-015</v>
          </cell>
          <cell r="B2586" t="str">
            <v>PORTA DE ABRIR, 02 FOLHAS, EM CHAPA 14 SAE 1020 - PADRÃO SEDS</v>
          </cell>
          <cell r="C2586" t="str">
            <v>M2</v>
          </cell>
          <cell r="D2586">
            <v>722.41</v>
          </cell>
        </row>
        <row r="2587">
          <cell r="A2587" t="str">
            <v>SEDS-ESQ-020</v>
          </cell>
          <cell r="B2587" t="str">
            <v>JANELA DE FERRO E METALON COM CHAPA E GRADE - PADRÃO SEDS</v>
          </cell>
          <cell r="C2587" t="str">
            <v>M2</v>
          </cell>
          <cell r="D2587">
            <v>718.61</v>
          </cell>
        </row>
        <row r="2588">
          <cell r="A2588" t="str">
            <v>SEDS-ESQ-025</v>
          </cell>
          <cell r="B2588" t="str">
            <v>JANELA BASCULANTE METÁLICA EM QUADRO CANTONEIRA 3/4"x 3/4" x 1/8" COM TELA MOSQUITEIRO - PADRÃO SEDS</v>
          </cell>
          <cell r="C2588" t="str">
            <v>M2</v>
          </cell>
          <cell r="D2588">
            <v>625.87</v>
          </cell>
        </row>
        <row r="2589">
          <cell r="A2589" t="str">
            <v>SEDS-ESQ-030</v>
          </cell>
          <cell r="B2589" t="str">
            <v>JANELA DE FERRO - PADRÃO SEDS</v>
          </cell>
          <cell r="C2589" t="str">
            <v>M2</v>
          </cell>
          <cell r="D2589">
            <v>502.81</v>
          </cell>
        </row>
        <row r="2590">
          <cell r="A2590" t="str">
            <v>SEDS-ESQ-035</v>
          </cell>
          <cell r="B2590" t="str">
            <v>JANELA VENEZIANA FIXA EM CHAPA 14 - PADRÃO SEDS</v>
          </cell>
          <cell r="C2590" t="str">
            <v>M2</v>
          </cell>
          <cell r="D2590">
            <v>634.66</v>
          </cell>
        </row>
        <row r="2591">
          <cell r="A2591" t="str">
            <v>SEDS-ESQ-040</v>
          </cell>
          <cell r="B2591" t="str">
            <v>JANELA FIXA EM CHAPA - PADRÃO SEDS</v>
          </cell>
          <cell r="C2591" t="str">
            <v>M2</v>
          </cell>
          <cell r="D2591">
            <v>428.35</v>
          </cell>
        </row>
        <row r="2592">
          <cell r="A2592" t="str">
            <v>SEDS-ESQ-045</v>
          </cell>
          <cell r="B2592" t="str">
            <v>PORTA DE ABRIR EM BARRAS TRANSVERSAIS DE FERRO CHATO SAE 1045 2" x 5/16" REVESTIDA EM CHAPA 14 SAE 1020 - PADRÃO SEDS</v>
          </cell>
          <cell r="C2592" t="str">
            <v>M2</v>
          </cell>
          <cell r="D2592">
            <v>1192.6400000000001</v>
          </cell>
        </row>
        <row r="2593">
          <cell r="A2593" t="str">
            <v>SEDS-ESQ-050</v>
          </cell>
          <cell r="B2593" t="str">
            <v>PORTA DE ABRIR EM FERRO E TELA FIO 6 - PADRÃO SEDS</v>
          </cell>
          <cell r="C2593" t="str">
            <v>M2</v>
          </cell>
          <cell r="D2593">
            <v>316.41000000000003</v>
          </cell>
        </row>
        <row r="2594">
          <cell r="A2594" t="str">
            <v>SEDS-ESQ-055</v>
          </cell>
          <cell r="B2594" t="str">
            <v>PORTA EM TELA ONDULADA ARTÍSTICA MALHA 30 X 30 CM, FIO 10 - PADRÃO SEDS</v>
          </cell>
          <cell r="C2594" t="str">
            <v>M2</v>
          </cell>
          <cell r="D2594">
            <v>453.71</v>
          </cell>
        </row>
        <row r="2595">
          <cell r="A2595" t="str">
            <v>SEDS-ESQ-060</v>
          </cell>
          <cell r="B2595" t="str">
            <v>JANELA EM GRADE - PADRÃO SEDS</v>
          </cell>
          <cell r="C2595" t="str">
            <v>M2</v>
          </cell>
          <cell r="D2595">
            <v>462.04</v>
          </cell>
        </row>
        <row r="2596">
          <cell r="A2596" t="str">
            <v>SEDS-ESQ-065</v>
          </cell>
          <cell r="B2596" t="str">
            <v>JANELA EM GRADE DE FERRO EM BARRAS TRANSVERSAIS DE FERRO CHATO SAE 1045 2" x 5/16" - PADRÃO SEDS</v>
          </cell>
          <cell r="C2596" t="str">
            <v>M2</v>
          </cell>
          <cell r="D2596">
            <v>414.85</v>
          </cell>
        </row>
        <row r="2597">
          <cell r="A2597" t="str">
            <v>SEDS-ESQ-070</v>
          </cell>
          <cell r="B2597" t="str">
            <v>PORTA DE ABRIR EM GRADE - PADRÃO SEDS</v>
          </cell>
          <cell r="C2597" t="str">
            <v>M2</v>
          </cell>
          <cell r="D2597">
            <v>765.86</v>
          </cell>
        </row>
        <row r="2598">
          <cell r="A2598" t="str">
            <v>SEDS-ESQ-075</v>
          </cell>
          <cell r="B2598" t="str">
            <v>PORTA DE ABRIR EM GRADE E TELA - PADRÃO SEDS</v>
          </cell>
          <cell r="C2598" t="str">
            <v>M2</v>
          </cell>
          <cell r="D2598">
            <v>982.6</v>
          </cell>
        </row>
        <row r="2599">
          <cell r="A2599" t="str">
            <v>SEDS-ESQ-080</v>
          </cell>
          <cell r="B2599" t="str">
            <v>ESQUADRIA METÁLICA PARA PASSA DOCUMENTOS - PADRÃO SEDS</v>
          </cell>
          <cell r="C2599" t="str">
            <v>U</v>
          </cell>
          <cell r="D2599">
            <v>553.41999999999996</v>
          </cell>
        </row>
        <row r="2600">
          <cell r="A2600" t="str">
            <v>SEDS-ESQ-085</v>
          </cell>
          <cell r="B2600" t="str">
            <v>JANELA TIPO VENEZIANA EM CHAPA 14 - PADRÃO SEDS</v>
          </cell>
          <cell r="C2600" t="str">
            <v>M2</v>
          </cell>
          <cell r="D2600">
            <v>639.71</v>
          </cell>
        </row>
        <row r="2601">
          <cell r="A2601" t="str">
            <v>SEDS-ESQ-090</v>
          </cell>
          <cell r="B2601" t="str">
            <v>GRADE FIXA E PORTA DE ABRIR COM GRADE E CHAPA E TRANCA DE SEGURANÇA</v>
          </cell>
          <cell r="C2601" t="str">
            <v>M2</v>
          </cell>
          <cell r="D2601">
            <v>1038.3499999999999</v>
          </cell>
        </row>
        <row r="2602">
          <cell r="A2602" t="str">
            <v>SEDS-GRE-005</v>
          </cell>
          <cell r="B2602" t="str">
            <v>GRELHA METÁLICA 20 X 20 CM - PADRÃO SEDS</v>
          </cell>
          <cell r="C2602" t="str">
            <v>U</v>
          </cell>
          <cell r="D2602">
            <v>68.95</v>
          </cell>
        </row>
        <row r="2603">
          <cell r="A2603" t="str">
            <v>SEDS-GRE-010</v>
          </cell>
          <cell r="B2603" t="str">
            <v>GRELHA EM AÇO INOX L = 20 CM - PADRÃO SEDS</v>
          </cell>
          <cell r="C2603" t="str">
            <v>M</v>
          </cell>
          <cell r="D2603">
            <v>513.04</v>
          </cell>
        </row>
        <row r="2604">
          <cell r="A2604" t="str">
            <v>SEDS-LAV-005</v>
          </cell>
          <cell r="B2604" t="str">
            <v>LAVATÓRIO DE ALVENARIA E CONCRETO 60 X 40 CM (D1) - PADRÃO SEDS</v>
          </cell>
          <cell r="C2604" t="str">
            <v>U</v>
          </cell>
          <cell r="D2604">
            <v>392.04</v>
          </cell>
        </row>
        <row r="2605">
          <cell r="A2605" t="str">
            <v>SEDS-MAR-005</v>
          </cell>
          <cell r="B2605" t="str">
            <v>MARCO DE CONCRETO ARMADO JUNTO ÀS PORTAS DE CELA E/OU ALOJAMENTO - INCLUSO FORMA, DESFORMA, AÇO E CONCRETO FCK = 20 MPA</v>
          </cell>
          <cell r="C2605" t="str">
            <v>M3</v>
          </cell>
          <cell r="D2605">
            <v>2001.09</v>
          </cell>
        </row>
        <row r="2606">
          <cell r="A2606" t="str">
            <v>SEDS-MES-005</v>
          </cell>
          <cell r="B2606" t="str">
            <v>MESA DE CABECEIRA EM CONCRETO, EXCETO PINTURA - D6 - PADRÃO SEDS</v>
          </cell>
          <cell r="C2606" t="str">
            <v>M</v>
          </cell>
          <cell r="D2606">
            <v>311.35000000000002</v>
          </cell>
        </row>
        <row r="2607">
          <cell r="A2607" t="str">
            <v>SEDS-MES-010</v>
          </cell>
          <cell r="B2607" t="str">
            <v>MESA DE CABECEIRA EM CONCRETO, EXCETO BANCO DE CONCRETO E PINTURA - D6-A - PADRÃO SEDS</v>
          </cell>
          <cell r="C2607" t="str">
            <v>M</v>
          </cell>
          <cell r="D2607">
            <v>125.55</v>
          </cell>
        </row>
        <row r="2608">
          <cell r="A2608" t="str">
            <v>SEDS-MUR-005</v>
          </cell>
          <cell r="B2608" t="str">
            <v>MURO DE SEGURANÇA EM BLOCO DE CONCRETO REVESTIDO E PINTADO COM TINTA ACRÍLICA E = 20 CM, H = 5,15 M, EXCLUSIVE FUNDAÇÃO (ESTACA E BLOCOS) - DET SEDS 23</v>
          </cell>
          <cell r="C2608" t="str">
            <v>M</v>
          </cell>
          <cell r="D2608">
            <v>1755.61</v>
          </cell>
        </row>
        <row r="2609">
          <cell r="A2609" t="str">
            <v>SEDS-PRA-005</v>
          </cell>
          <cell r="B2609" t="str">
            <v>PRATELEIRA DE CONCRETO, ACABAMENTO NATADO VERDE L = 40 CM - PADRÃO SEDS</v>
          </cell>
          <cell r="C2609" t="str">
            <v>M</v>
          </cell>
          <cell r="D2609">
            <v>188.01</v>
          </cell>
        </row>
        <row r="2610">
          <cell r="A2610" t="str">
            <v>SEDS-PRA-010</v>
          </cell>
          <cell r="B2610" t="str">
            <v>PRATELEIRA DE CONCRETO COM DRAMIX, L = 40 CM COM APOIO EM METALON</v>
          </cell>
          <cell r="C2610" t="str">
            <v>M</v>
          </cell>
          <cell r="D2610">
            <v>186.59</v>
          </cell>
        </row>
        <row r="2611">
          <cell r="A2611" t="str">
            <v>SEDS-SET-005</v>
          </cell>
          <cell r="B2611" t="str">
            <v>S1- SETEIRA EM CHAPA 95 X 12 CM - PADRÃO SEDS</v>
          </cell>
          <cell r="C2611" t="str">
            <v>U</v>
          </cell>
          <cell r="D2611">
            <v>239.84</v>
          </cell>
        </row>
        <row r="2612">
          <cell r="A2612" t="str">
            <v>SEDS-SET-010</v>
          </cell>
          <cell r="B2612" t="str">
            <v>S2 - SETEIRA EM CHAPA 115 X 12 CM - PADRÀO SEDS</v>
          </cell>
          <cell r="C2612" t="str">
            <v>U</v>
          </cell>
          <cell r="D2612">
            <v>348.45</v>
          </cell>
        </row>
        <row r="2613">
          <cell r="A2613" t="str">
            <v>SEDS-SET-015</v>
          </cell>
          <cell r="B2613" t="str">
            <v>S3 - JANELA DE GRADE DE SETEIRA FIXA 80 X 12 CM - PADRÃO SEDS</v>
          </cell>
          <cell r="C2613" t="str">
            <v>U</v>
          </cell>
          <cell r="D2613">
            <v>229.37</v>
          </cell>
        </row>
        <row r="2614">
          <cell r="A2614" t="str">
            <v>SEDS-TAN-005</v>
          </cell>
          <cell r="B2614" t="str">
            <v>BANCADA COM TANQUE EM CONCRETO 140 X 55 CM, (D12), EXCETO ALVENARIA, BARRADO EM AZULEJO E PINTURA - PADRÃO SEDS</v>
          </cell>
          <cell r="C2614" t="str">
            <v>U</v>
          </cell>
          <cell r="D2614">
            <v>1357.53</v>
          </cell>
        </row>
        <row r="2615">
          <cell r="A2615" t="str">
            <v>SEDS-VAS-005</v>
          </cell>
          <cell r="B2615" t="str">
            <v>BACIA SANITÁRIA ENVELOPADO (VASO) DE LOUÇA CONVENCIONAL, COR BRANCA, INCLUSIVE ACESSÓRIOS DE FIXAÇÃO/VEDAÇÃO, TUBO DE LIGAÇÃO DE LATÃO COM CANOPLA, FORNECIMENTO E INSTALAÇÃO, EXCLUSIVE VÁLVULA DE DESCARGA - D2/SITUAÇÃO 01 - PADRÃO SEDS</v>
          </cell>
          <cell r="C2615" t="str">
            <v>U</v>
          </cell>
          <cell r="D2615">
            <v>381.04</v>
          </cell>
        </row>
        <row r="2616">
          <cell r="A2616" t="str">
            <v>SEE-ALÇ-005</v>
          </cell>
          <cell r="B2616" t="str">
            <v>ALÇAPÃO (85,50 cm x 65,70 cm) ESTRUTURA EM CHAPA METÁLICA, ASSENTADA. CONFORME PROJETO AMPLIAÇÃO ESQUADRIAS PADRÃO 5/2000</v>
          </cell>
          <cell r="C2616" t="str">
            <v>U</v>
          </cell>
          <cell r="D2616">
            <v>243.05</v>
          </cell>
        </row>
        <row r="2617">
          <cell r="A2617" t="str">
            <v>SEE-ALÇ-010</v>
          </cell>
          <cell r="B2617" t="str">
            <v>ALÇAPÃO - EMPENA (60 cm x 100 cm) ESTRUTURA EM CHAPA METÁLICA, ASSENTADA. CONFORME PROJETO AMPLIAÇÃO ESQUADRIAS PADRÃO 5/2000</v>
          </cell>
          <cell r="C2617" t="str">
            <v>U</v>
          </cell>
          <cell r="D2617">
            <v>231.5</v>
          </cell>
        </row>
        <row r="2618">
          <cell r="A2618" t="str">
            <v>SEE-ARM-005</v>
          </cell>
          <cell r="B2618" t="str">
            <v>AC-ARMÁRIO (71 x 52 x 350 cm) EM MADEIRA MACIÇA, COM PORTAS E PUXADORES, SOB BANCADA DO LABORATORIO COM PRATELEIRA, REVESTIDO EM LAMINADO MELAMÍNICO</v>
          </cell>
          <cell r="C2618" t="str">
            <v>CJ</v>
          </cell>
          <cell r="D2618">
            <v>580.66</v>
          </cell>
        </row>
        <row r="2619">
          <cell r="A2619" t="str">
            <v>SEE-ARM-010</v>
          </cell>
          <cell r="B2619" t="str">
            <v>A1- ARMÁRIO COM PORTAS DE MADEIRA SOB BANCA, UM MÓDULO DE 80 X 110 CM, PRATELEIRA E MESA DE ARDOSIA POLIDA, E = 3 CM</v>
          </cell>
          <cell r="C2619" t="str">
            <v>CJ</v>
          </cell>
          <cell r="D2619">
            <v>450.35</v>
          </cell>
        </row>
        <row r="2620">
          <cell r="A2620" t="str">
            <v>SEE-ARM-015</v>
          </cell>
          <cell r="B2620" t="str">
            <v>ARMÁRIO SOB BANCADA LABORATÓRIO (0,52x0,71x7,05)+(0,52x0,71x3,05) EM ESTRUTURA DE MADEIRA E PORTAS EM COMPENSADO 20 MM, REVESTIDO EM LAMINADO MELAMÍNICO NAS DUAS FACES, CONFORME DETALHES PROJETO PADRÃO DER-MG</v>
          </cell>
          <cell r="C2620" t="str">
            <v>CJ</v>
          </cell>
          <cell r="D2620">
            <v>842.25</v>
          </cell>
        </row>
        <row r="2621">
          <cell r="A2621" t="str">
            <v>SEE-ARM-020</v>
          </cell>
          <cell r="B2621" t="str">
            <v>ARMÁRIO PARA VASSOURAS - D.M.L.</v>
          </cell>
          <cell r="C2621" t="str">
            <v>U</v>
          </cell>
          <cell r="D2621">
            <v>167.7</v>
          </cell>
        </row>
        <row r="2622">
          <cell r="A2622" t="str">
            <v>SEE-ARM-025</v>
          </cell>
          <cell r="B2622" t="str">
            <v>ESCANINHO</v>
          </cell>
          <cell r="C2622" t="str">
            <v>U</v>
          </cell>
          <cell r="D2622">
            <v>209.03</v>
          </cell>
        </row>
        <row r="2623">
          <cell r="A2623" t="str">
            <v>SEE-ARQ-005</v>
          </cell>
          <cell r="B2623" t="str">
            <v>ARQUIBANCADA PADRÃO DE CONCRETO SEM SOLO, METRO DE CADA DEGRAU DE 90 X 40 CM, DESEMPENADO A FRESCO E DEGRAUS INTERMEDIÁRIO DE 10 EM 10 M (PARA MEDIÇÕES: MULTIPLICAR A EXTENSÃO PELO NÚMERO DE DEGRAUS) - (PADRÃO SEE)</v>
          </cell>
          <cell r="C2623" t="str">
            <v>M</v>
          </cell>
          <cell r="D2623">
            <v>55.04</v>
          </cell>
        </row>
        <row r="2624">
          <cell r="A2624" t="str">
            <v>SEE-BAN-005</v>
          </cell>
          <cell r="B2624" t="str">
            <v>BANCADA DE LABORATÓRIO COMPLETA, INCLUSIVE ARMÁRIO EM COMPENSADO 20 MM, COM PORTA REVESTIDA EM LAMINADO MELAMÍNICO BRANCO NAS DUAS FACES, H = 75 CM, PRATELEIRA REVESTIDA, BANCADA L = 60 CM E RODABANCADA DE GRANITO CINZA ANDORINHA,</v>
          </cell>
          <cell r="C2624" t="str">
            <v>CJ</v>
          </cell>
          <cell r="D2624">
            <v>5068.25</v>
          </cell>
        </row>
        <row r="2625">
          <cell r="A2625" t="str">
            <v>SEE-BAR-005</v>
          </cell>
          <cell r="B2625" t="str">
            <v>BARRAMENTO DE MADEIRA IPÊ PARA SALA DE AULA, L = 7 CM</v>
          </cell>
          <cell r="C2625" t="str">
            <v>M</v>
          </cell>
          <cell r="D2625">
            <v>16.07</v>
          </cell>
        </row>
        <row r="2626">
          <cell r="A2626" t="str">
            <v>SEE-ESQ-005</v>
          </cell>
          <cell r="B2626" t="str">
            <v>COMPENSADO PINTADO PARA FECHAMENTO BALCÃO SECRETARIA, INCLUSO CANTONEIRAS PARA FIXAÇÃO NA ALVENARIA E TAMPO. CONFORME DETALHE 33-D AGOSTO 2001 PROJETO PADRÃO DER-MG</v>
          </cell>
          <cell r="C2626" t="str">
            <v>M2</v>
          </cell>
          <cell r="D2626">
            <v>94.93</v>
          </cell>
        </row>
        <row r="2627">
          <cell r="A2627" t="str">
            <v>SEE-ESQ-010</v>
          </cell>
          <cell r="B2627" t="str">
            <v>P8 (83 cm x 60 cm) PORTINHOLA EM COMPENSADO PINTADO COM TRINCO, CONFORME DETALHE 33-D AGOSTO 2001 PROJETO PADRÃO DER-MG</v>
          </cell>
          <cell r="C2627" t="str">
            <v>M2</v>
          </cell>
          <cell r="D2627">
            <v>138.84</v>
          </cell>
        </row>
        <row r="2628">
          <cell r="A2628" t="str">
            <v>SEE-EST-005</v>
          </cell>
          <cell r="B2628" t="str">
            <v>PILAR EM CONCRETO APARENTE 20 MPa, INCLUSIVE ARMAÇÃO, FORMA PLASTIFICADA E DESFORMA</v>
          </cell>
          <cell r="C2628" t="str">
            <v>M3</v>
          </cell>
          <cell r="D2628">
            <v>2810.63</v>
          </cell>
        </row>
        <row r="2629">
          <cell r="A2629" t="str">
            <v>SEE-EST-010</v>
          </cell>
          <cell r="B2629" t="str">
            <v>PILARETE DE CONCRETO 17 X 20 CM CONCRETO 20 Mpa, APARENTE NA FACE EXTERNA , INCLUSIVE FORMA E AÇO, EM GUARDA - CORPO NAS CIRCULAÇÕES</v>
          </cell>
          <cell r="C2629" t="str">
            <v>M3</v>
          </cell>
          <cell r="D2629">
            <v>2733.65</v>
          </cell>
        </row>
        <row r="2630">
          <cell r="A2630" t="str">
            <v>SEE-EST-015</v>
          </cell>
          <cell r="B2630" t="str">
            <v>CINTA DE CONCRETO ARMADO (10 x 10 CM) 20 MPa, EM GUARDA- CORPO, INCLUSIVE FORMA E AÇO, NAS CIRCULAÇÕES</v>
          </cell>
          <cell r="C2630" t="str">
            <v>M3</v>
          </cell>
          <cell r="D2630">
            <v>1841.37</v>
          </cell>
        </row>
        <row r="2631">
          <cell r="A2631" t="str">
            <v>SEE-EST-020</v>
          </cell>
          <cell r="B2631" t="str">
            <v>PAREDE 15 CM CONCRETO 20 MPa COM ADITIVO IMPERMEABILIZANTE, ARMAÇÃO, FORMA, DESFORMA (PAREDE DA CAIXA DÁGUA)</v>
          </cell>
          <cell r="C2631" t="str">
            <v>M2</v>
          </cell>
          <cell r="D2631">
            <v>313.83999999999997</v>
          </cell>
        </row>
        <row r="2632">
          <cell r="A2632" t="str">
            <v>SEE-EST-025</v>
          </cell>
          <cell r="B2632" t="str">
            <v>ESCADA DE CONCRETO 20 MPa, APARENTE, ESPELHO = 16,3 CM, ARMAÇÃO, FORMA PLASTIFICADA, ESCORAMENTO E DESFORMA</v>
          </cell>
          <cell r="C2632" t="str">
            <v>M3</v>
          </cell>
          <cell r="D2632">
            <v>2344.5</v>
          </cell>
        </row>
        <row r="2633">
          <cell r="A2633" t="str">
            <v>SEE-EST-030</v>
          </cell>
          <cell r="B2633" t="str">
            <v>LAJE MACIÇA 15 CM DE CONCRETO 13,5 MPa COM ADITIVO IMPERMEABILIZANTE, ARMAÇÃO, FORMA , DESFORMA ( FUNDO CAIXA DÁGUA E COBERTURA)</v>
          </cell>
          <cell r="C2633" t="str">
            <v>M2</v>
          </cell>
          <cell r="D2633">
            <v>240.14</v>
          </cell>
        </row>
        <row r="2634">
          <cell r="A2634" t="str">
            <v>SEE-EST-035</v>
          </cell>
          <cell r="B2634" t="str">
            <v>LAJE 10 CM MACIÇA DE CONCRETO 20 MPa, COM ARMAÇÃO, FORMA RESINADA, ESCORAMENTO E DESFORMA</v>
          </cell>
          <cell r="C2634" t="str">
            <v>M2</v>
          </cell>
          <cell r="D2634">
            <v>199.2</v>
          </cell>
        </row>
        <row r="2635">
          <cell r="A2635" t="str">
            <v>SEE-EST-040</v>
          </cell>
          <cell r="B2635" t="str">
            <v>LAJE 8 CM MACIÇA DE CONCRETO 20MPa, COM ARMAÇÃO, FORMA RESINADA. ESCORAMENTO E DESFORMA</v>
          </cell>
          <cell r="C2635" t="str">
            <v>M2</v>
          </cell>
          <cell r="D2635">
            <v>172.67</v>
          </cell>
        </row>
        <row r="2636">
          <cell r="A2636" t="str">
            <v>SEE-EST-045</v>
          </cell>
          <cell r="B2636" t="str">
            <v>VIGA DE 0,21 A 0,35 M DE LARGURA EM CONCRETO 20MPa, APARENTE, ARMAÇÃO, FORMA PLASTIFICADA, ESCORAMENTO E DESFORMA</v>
          </cell>
          <cell r="C2636" t="str">
            <v>M3</v>
          </cell>
          <cell r="D2636">
            <v>1864.96</v>
          </cell>
        </row>
        <row r="2637">
          <cell r="A2637" t="str">
            <v>SEE-EST-050</v>
          </cell>
          <cell r="B2637" t="str">
            <v>CINTA DE CONCRETO ARMADO APARENTE (17x10CM), 20MPA, EM GUARDA-CORPO E PEITORIL, NAS CIRCULAÇÕES, INCLUSIVE FORMA E ARMAÇÃO</v>
          </cell>
          <cell r="C2637" t="str">
            <v>M3</v>
          </cell>
          <cell r="D2637">
            <v>1687.07</v>
          </cell>
        </row>
        <row r="2638">
          <cell r="A2638" t="str">
            <v>SEE-EST-055</v>
          </cell>
          <cell r="B2638" t="str">
            <v>ESCADA SOBRE O SOLO DEGRAUS APROXIMADAMENTE 50 X 16,5 CM</v>
          </cell>
          <cell r="C2638" t="str">
            <v>M2</v>
          </cell>
          <cell r="D2638">
            <v>137.19999999999999</v>
          </cell>
        </row>
        <row r="2639">
          <cell r="A2639" t="str">
            <v>SEE-FOS-005</v>
          </cell>
          <cell r="B2639" t="str">
            <v>FOSSA SÉPTICA TIPO A EM CONCRETO E ALVENARIA, CONFORME DETALHE 31 (PADRÃO PRÉDIOS ESCOLARES), INCLUSIVE POÇO ABSORVENTE E CAIXA, INCLUSIVE BOTA FORA DE MATERIAL ESCAVADO</v>
          </cell>
          <cell r="C2639" t="str">
            <v>U</v>
          </cell>
          <cell r="D2639">
            <v>13789.67</v>
          </cell>
        </row>
        <row r="2640">
          <cell r="A2640" t="str">
            <v>SEE-FOS-010</v>
          </cell>
          <cell r="B2640" t="str">
            <v>FOSSA SÉPTICA TIPO B EM CONCRETO E ALVENARIA, CONFORME DETALHE 31 (PADRÃO PRÉDIOS ESCOLARES), INCLUSIVE POÇO ABSORVENTE E CAIXA, INCLUSIVE BOTA FORA DE MATERIAL ESCAVADO</v>
          </cell>
          <cell r="C2640" t="str">
            <v>U</v>
          </cell>
          <cell r="D2640">
            <v>17027.22</v>
          </cell>
        </row>
        <row r="2641">
          <cell r="A2641" t="str">
            <v>SEE-FOS-015</v>
          </cell>
          <cell r="B2641" t="str">
            <v>FOSSA SÉPTICA TIPO C EM CONCRETO E ALVENARIA, CONFORME DETALHE 31 (PADRÃO PRÉDIOS ESCOLARES), INCLUSIVE POÇO ABSORVENTE E CAIXA, INCLUSIVE BOTA FORA DE MATERIAL ESCAVADO</v>
          </cell>
          <cell r="C2641" t="str">
            <v>U</v>
          </cell>
          <cell r="D2641">
            <v>18744.05</v>
          </cell>
        </row>
        <row r="2642">
          <cell r="A2642" t="str">
            <v>SEE-FOS-020</v>
          </cell>
          <cell r="B2642" t="str">
            <v>FOSSA SÉPTICA TIPO D EM CONCRETO E ALVENARIA, CONFORME DETALHE 31 (PADRÃO PRÉDIOS ESCOLARES), INCLUSIVE POÇO ABSORVENTE E CAIXA, INCLUSIVE BOTA FORA DE MATERIAL ESCAVADO</v>
          </cell>
          <cell r="C2642" t="str">
            <v>U</v>
          </cell>
          <cell r="D2642">
            <v>20525.169999999998</v>
          </cell>
        </row>
        <row r="2643">
          <cell r="A2643" t="str">
            <v>SEE-FOS-025</v>
          </cell>
          <cell r="B2643" t="str">
            <v>FOSSA SÉPTICA TIPO E EM CONCRETO E ALVENARIA, CONFORME DETALHE 31 (PADRÃO PRÉDIOS ESCOLARES), INCLUSIVE POÇO ABSORVENTE E CAIXA, INCLUSIVE BOTA FORA DE MATERIAL ESCAVADO</v>
          </cell>
          <cell r="C2643" t="str">
            <v>U</v>
          </cell>
          <cell r="D2643">
            <v>22103.09</v>
          </cell>
        </row>
        <row r="2644">
          <cell r="A2644" t="str">
            <v>SEE-FUN-005</v>
          </cell>
          <cell r="B2644" t="str">
            <v>BLOCO ARMADO EM CONCRETO 20 MPa, INCLUSIVE LASTRO 5 CM EM CONCRETO MAGRO 9 MPa, FORMAS LATERAIS E DESFORMA.</v>
          </cell>
          <cell r="C2644" t="str">
            <v>M3</v>
          </cell>
          <cell r="D2644">
            <v>3355.21</v>
          </cell>
        </row>
        <row r="2645">
          <cell r="A2645" t="str">
            <v>SEE-FUN-010</v>
          </cell>
          <cell r="B2645" t="str">
            <v>CINTA ARMADA EM CONCRETO 20 MPa, INCLUSIVE LASTRO 5 CM EM CONCRETO MAGRO 9 MPa, FORMAS LATERAIS E DESFORMA.</v>
          </cell>
          <cell r="C2645" t="str">
            <v>M3</v>
          </cell>
          <cell r="D2645">
            <v>3355.21</v>
          </cell>
        </row>
        <row r="2646">
          <cell r="A2646" t="str">
            <v>SEE-MAN-005</v>
          </cell>
          <cell r="B2646" t="str">
            <v>MANTA DE BORRACHA DE 5 MM NATURAL/COMUM PARA BANCADA</v>
          </cell>
          <cell r="C2646" t="str">
            <v>M2</v>
          </cell>
          <cell r="D2646">
            <v>20.059999999999999</v>
          </cell>
        </row>
        <row r="2647">
          <cell r="A2647" t="str">
            <v>SEE-POÇ-005</v>
          </cell>
          <cell r="B2647" t="str">
            <v>POÇO ABSORVENTE DE D = 150 CM x 3 M, REVESTIDO EM ALVENARIA DE TIJOLO REQUEIMADO, FUNDO DE AREIA E BRITA E TAMPA EM LAJE ESP. = 8 CM, INCLUSIVE BOTA FORA DE MATERIAL ESCAVADO</v>
          </cell>
          <cell r="C2647" t="str">
            <v>U</v>
          </cell>
          <cell r="D2647">
            <v>3595.25</v>
          </cell>
        </row>
        <row r="2648">
          <cell r="A2648" t="str">
            <v>SEE-QUA-005</v>
          </cell>
          <cell r="B2648" t="str">
            <v>QUADRO PARA GIZ DE LAMINADO MELAMÍNICO COLOCADO 308 X 125 CM COM PORTA GIZ E MOLDURA, COM DOIS QUADROS PARA CARTAZES DE 127 X 125 CM</v>
          </cell>
          <cell r="C2648" t="str">
            <v>U</v>
          </cell>
          <cell r="D2648">
            <v>2268.81</v>
          </cell>
        </row>
        <row r="2649">
          <cell r="A2649" t="str">
            <v>SEE-QUA-010</v>
          </cell>
          <cell r="B2649" t="str">
            <v>QUADRO PARA GIZ E CARTAZES - MOLDURA EM ALUMÍNIO</v>
          </cell>
          <cell r="C2649" t="str">
            <v>U</v>
          </cell>
          <cell r="D2649">
            <v>1631.23</v>
          </cell>
        </row>
        <row r="2650">
          <cell r="A2650" t="str">
            <v>SEE-QUA-015</v>
          </cell>
          <cell r="B2650" t="str">
            <v>QUADRO PARA GIZ E CARTAZES, 557 X 126 CM - MOLDURA EM MADEIRA</v>
          </cell>
          <cell r="C2650" t="str">
            <v>U</v>
          </cell>
          <cell r="D2650">
            <v>1831.59</v>
          </cell>
        </row>
        <row r="2651">
          <cell r="A2651" t="str">
            <v>SEE-QUA-016</v>
          </cell>
          <cell r="B2651" t="str">
            <v>QUADRO PARA GIZ E CARTAZES, 310 X 131 CM - MOLDURA EM MADEIRA</v>
          </cell>
          <cell r="C2651" t="str">
            <v>U</v>
          </cell>
          <cell r="D2651">
            <v>1201.68</v>
          </cell>
        </row>
        <row r="2652">
          <cell r="A2652" t="str">
            <v>SEE-QUA-020</v>
          </cell>
          <cell r="B2652" t="str">
            <v>QUADRO PARA PINCEL ATÔMICO, EM CHAPA RESINADA (310 x 131 cm), COMPLETO</v>
          </cell>
          <cell r="C2652" t="str">
            <v>U</v>
          </cell>
          <cell r="D2652">
            <v>1201.6300000000001</v>
          </cell>
        </row>
        <row r="2653">
          <cell r="A2653" t="str">
            <v>SEE-QUA-025</v>
          </cell>
          <cell r="B2653" t="str">
            <v>QUADRO DE AVISO COMPLETO, COM PORTA DE VIDRO 50 X 80 X 8 CM</v>
          </cell>
          <cell r="C2653" t="str">
            <v>U</v>
          </cell>
          <cell r="D2653">
            <v>666.1</v>
          </cell>
        </row>
        <row r="2654">
          <cell r="A2654" t="str">
            <v>SEE-QUA-026</v>
          </cell>
          <cell r="B2654" t="str">
            <v>QUADRO DE AVISO COMPLETO, COM PORTA DE ACRÍLICO 50 X 80 X 8 CM</v>
          </cell>
          <cell r="C2654" t="str">
            <v>U</v>
          </cell>
          <cell r="D2654">
            <v>773.79</v>
          </cell>
        </row>
        <row r="2655">
          <cell r="A2655" t="str">
            <v>SEE-QUA-030</v>
          </cell>
          <cell r="B2655" t="str">
            <v>QUADRO DE AVISOS 80 X 40 CM, COMPLETO, COLOCADO</v>
          </cell>
          <cell r="C2655" t="str">
            <v>U</v>
          </cell>
          <cell r="D2655">
            <v>556.77</v>
          </cell>
        </row>
        <row r="2656">
          <cell r="A2656" t="str">
            <v>SEE-QUA-035</v>
          </cell>
          <cell r="B2656" t="str">
            <v>QUADRO DE CHAVE DE MADEIRA 70 GANCHOS - PORTA COM VIDRO, 40 X 60 CM</v>
          </cell>
          <cell r="C2656" t="str">
            <v>U</v>
          </cell>
          <cell r="D2656">
            <v>564.73</v>
          </cell>
        </row>
        <row r="2657">
          <cell r="A2657" t="str">
            <v>SEE-QUA-036</v>
          </cell>
          <cell r="B2657" t="str">
            <v>QUADRO DE CHAVE DE MADEIRA 70 GANCHOS - PORTA COM ACRÍLICO, 40 X 60 CM</v>
          </cell>
          <cell r="C2657" t="str">
            <v>U</v>
          </cell>
          <cell r="D2657">
            <v>672.44</v>
          </cell>
        </row>
        <row r="2658">
          <cell r="A2658" t="str">
            <v>SEE-QUA-040</v>
          </cell>
          <cell r="B2658" t="str">
            <v>QUADRO DE CHAVES 50 X 46 CM</v>
          </cell>
          <cell r="C2658" t="str">
            <v>U</v>
          </cell>
          <cell r="D2658">
            <v>562.05999999999995</v>
          </cell>
        </row>
        <row r="2659">
          <cell r="A2659" t="str">
            <v>SEE-REG-005</v>
          </cell>
          <cell r="B2659" t="str">
            <v>RÉGUA DE 10 X 1,7 CM (PEROBA ROSA) CANTO BOLEADO</v>
          </cell>
          <cell r="C2659" t="str">
            <v>M</v>
          </cell>
          <cell r="D2659">
            <v>22.39</v>
          </cell>
        </row>
        <row r="2660">
          <cell r="A2660" t="str">
            <v>SEE-SER-005</v>
          </cell>
          <cell r="B2660" t="str">
            <v>JC1 - (345 x 145 CM) BASCULANTE DE FERRO ASSENTADA COM PARAFUSOS E BUCHA, CONFORME DETALHE E ESPECIFICAÇÕES</v>
          </cell>
          <cell r="C2660" t="str">
            <v>U</v>
          </cell>
          <cell r="D2660">
            <v>2239.91</v>
          </cell>
        </row>
        <row r="2661">
          <cell r="A2661" t="str">
            <v>SEE-SER-006</v>
          </cell>
          <cell r="B2661" t="str">
            <v>JC1 - (340 x 145 CM) BASCULANTE DE FERRO ASSENTADA COM PARAFUSOS E BUCHA, CONFORME DETALHE E ESPECIFICAÇÕES</v>
          </cell>
          <cell r="C2661" t="str">
            <v>U</v>
          </cell>
          <cell r="D2661">
            <v>2207.4499999999998</v>
          </cell>
        </row>
        <row r="2662">
          <cell r="A2662" t="str">
            <v>SEE-SER-010</v>
          </cell>
          <cell r="B2662" t="str">
            <v>JC2 - (345 X 165 CM) BASCULANTE DE FERRO ASSENTADA COM PARAFUSOS E BUCHA,CONFORME DETALHE E ESPECIFICAÇÕES</v>
          </cell>
          <cell r="C2662" t="str">
            <v>U</v>
          </cell>
          <cell r="D2662">
            <v>2548.87</v>
          </cell>
        </row>
        <row r="2663">
          <cell r="A2663" t="str">
            <v>SEE-SER-011</v>
          </cell>
          <cell r="B2663" t="str">
            <v>JC2 - (340 X 165 CM) BASCULANTE DE FERRO ASSENTADA COM PARAFUSOS E BUCHA,CONFORME DETALHE E ESPECIFICAÇÕES</v>
          </cell>
          <cell r="C2663" t="str">
            <v>U</v>
          </cell>
          <cell r="D2663">
            <v>2511.9299999999998</v>
          </cell>
        </row>
        <row r="2664">
          <cell r="A2664" t="str">
            <v>SEE-SER-015</v>
          </cell>
          <cell r="B2664" t="str">
            <v>JB1 - (345 X 40 CM) BASCULANTE DE FERRO ASSENTADA COM PARAFUSOS E BUCHA, CONFORME DETALHE E ESPECIFICAÇÕES</v>
          </cell>
          <cell r="C2664" t="str">
            <v>U</v>
          </cell>
          <cell r="D2664">
            <v>617.9</v>
          </cell>
        </row>
        <row r="2665">
          <cell r="A2665" t="str">
            <v>SEE-SER-016</v>
          </cell>
          <cell r="B2665" t="str">
            <v>JB1 - (340 X 40 CM) BASCULANTE DE FERRO ASSENTADA COM PARAFUSOS E BUCHA, CONFORME DETALHE E ESPECIFICAÇÕES</v>
          </cell>
          <cell r="C2665" t="str">
            <v>U</v>
          </cell>
          <cell r="D2665">
            <v>608.95000000000005</v>
          </cell>
        </row>
        <row r="2666">
          <cell r="A2666" t="str">
            <v>SEE-SER-020</v>
          </cell>
          <cell r="B2666" t="str">
            <v>JB2 - (345 X 60 CM) BASCULANTE DE FERRO ASSENTADA COM PARAFUSOS E BUCHA,CONFORME DETALHE E ESPECIFICAÇÕES</v>
          </cell>
          <cell r="C2666" t="str">
            <v>U</v>
          </cell>
          <cell r="D2666">
            <v>926.86</v>
          </cell>
        </row>
        <row r="2667">
          <cell r="A2667" t="str">
            <v>SEE-SER-021</v>
          </cell>
          <cell r="B2667" t="str">
            <v>JB2 - (340 X 60 CM) BASCULANTE DE FERRO ASSENTADA COM PARAFUSOS E BUCHA,CONFORME DETALHE E ESPECIFICAÇÕES</v>
          </cell>
          <cell r="C2667" t="str">
            <v>U</v>
          </cell>
          <cell r="D2667">
            <v>913.43</v>
          </cell>
        </row>
        <row r="2668">
          <cell r="A2668" t="str">
            <v>SEE-SER-025</v>
          </cell>
          <cell r="B2668" t="str">
            <v>JB3 - (345 X 80 CM) BASCULANTE DE FERRO ASSENTADA COM PARAFUSOS E BUCHA,CONFORME DETALHE E ESPECIFICAÇÕES</v>
          </cell>
          <cell r="C2668" t="str">
            <v>U</v>
          </cell>
          <cell r="D2668">
            <v>1235.81</v>
          </cell>
        </row>
        <row r="2669">
          <cell r="A2669" t="str">
            <v>SEE-SER-026</v>
          </cell>
          <cell r="B2669" t="str">
            <v>JB3 - (340 X 80 CM) BASCULANTE DE FERRO ASSENTADA COM PARAFUSOS E BUCHA,CONFORME DETALHE E ESPECIFICAÇÕES</v>
          </cell>
          <cell r="C2669" t="str">
            <v>U</v>
          </cell>
          <cell r="D2669">
            <v>1217.9000000000001</v>
          </cell>
        </row>
        <row r="2670">
          <cell r="A2670" t="str">
            <v>SEE-SER-030</v>
          </cell>
          <cell r="B2670" t="str">
            <v>JB4 - (165 X 80 CM) BASCULANTE DE FERRO ASSENTADA COM PARAFUSOS E BUCHA,CONFORME DETALHE E ESPECIFICAÇÕES</v>
          </cell>
          <cell r="C2670" t="str">
            <v>U</v>
          </cell>
          <cell r="D2670">
            <v>604.47</v>
          </cell>
        </row>
        <row r="2671">
          <cell r="A2671" t="str">
            <v>SEE-SER-035</v>
          </cell>
          <cell r="B2671" t="str">
            <v>JB5 - (172,5 X 40 CM) BASCULANTE DE FERRO ASSENTADA COM PARAFUSOS E BUCHA,CONFORME DETALHE E ESPECIFICAÇÕES</v>
          </cell>
          <cell r="C2671" t="str">
            <v>U</v>
          </cell>
          <cell r="D2671">
            <v>308.95</v>
          </cell>
        </row>
        <row r="2672">
          <cell r="A2672" t="str">
            <v>SEE-SER-036</v>
          </cell>
          <cell r="B2672" t="str">
            <v>JB5 - (195 X 40 CM) BASCULANTE DE FERRO ASSENTADA COM PARAFUSOS E BUCHA,CONFORME DETALHE E ESPECIFICAÇÕES</v>
          </cell>
          <cell r="C2672" t="str">
            <v>U</v>
          </cell>
          <cell r="D2672">
            <v>349.25</v>
          </cell>
        </row>
        <row r="2673">
          <cell r="A2673" t="str">
            <v>SEE-SER-040</v>
          </cell>
          <cell r="B2673" t="str">
            <v>JB6 - (82,25 X 40 CM) BASCULANTE DE FERRO ASSENTADA COM PARAFUSOS E BUCHA,CONFORME DETALHE E ESPECIFICAÇÕES</v>
          </cell>
          <cell r="C2673" t="str">
            <v>U</v>
          </cell>
          <cell r="D2673">
            <v>147.31</v>
          </cell>
        </row>
        <row r="2674">
          <cell r="A2674" t="str">
            <v>SEE-SER-041</v>
          </cell>
          <cell r="B2674" t="str">
            <v>JB6 - (210 X 40 CM) BASCULANTE DE FERRO ASSENTADA COM PARAFUSOS E BUCHA,CONFORME DETALHE E ESPECIFICAÇÕES</v>
          </cell>
          <cell r="C2674" t="str">
            <v>U</v>
          </cell>
          <cell r="D2674">
            <v>394.02</v>
          </cell>
        </row>
        <row r="2675">
          <cell r="A2675" t="str">
            <v>SEE-SER-045</v>
          </cell>
          <cell r="B2675" t="str">
            <v>JB7 - (165 X 40 CM) BASCULANTE DE FERRO ASSENTADA COM PARAFUSOS E BUCHA,CONFORME DETALHE E ESPECIFICAÇÕES</v>
          </cell>
          <cell r="C2675" t="str">
            <v>U</v>
          </cell>
          <cell r="D2675">
            <v>295.52</v>
          </cell>
        </row>
        <row r="2676">
          <cell r="A2676" t="str">
            <v>SEE-SER-046</v>
          </cell>
          <cell r="B2676" t="str">
            <v>JB7 - (162,5 X 40 CM) BASCULANTE DE FERRO ASSENTADA COM PARAFUSOS E BUCHA,CONFORME DETALHE E ESPECIFICAÇÕES</v>
          </cell>
          <cell r="C2676" t="str">
            <v>U</v>
          </cell>
          <cell r="D2676">
            <v>291.04000000000002</v>
          </cell>
        </row>
        <row r="2677">
          <cell r="A2677" t="str">
            <v>SEE-SER-050</v>
          </cell>
          <cell r="B2677" t="str">
            <v>JB8 - (135 X 40 CM) BASCULANTE DE FERRO ASSENTADA COM PARAFUSOS E BUCHA,CONFORME DETALHE E ESPECIFICAÇÕES</v>
          </cell>
          <cell r="C2677" t="str">
            <v>U</v>
          </cell>
          <cell r="D2677">
            <v>241.79</v>
          </cell>
        </row>
        <row r="2678">
          <cell r="A2678" t="str">
            <v>SEE-SER-051</v>
          </cell>
          <cell r="B2678" t="str">
            <v>JB8 - (130 X 40 CM) BASCULANTE DE FERRO ASSENTADA COM PARAFUSOS E BUCHA,CONFORME DETALHE E ESPECIFICAÇÕES</v>
          </cell>
          <cell r="C2678" t="str">
            <v>U</v>
          </cell>
          <cell r="D2678">
            <v>232.83</v>
          </cell>
        </row>
        <row r="2679">
          <cell r="A2679" t="str">
            <v>SEE-SER-055</v>
          </cell>
          <cell r="B2679" t="str">
            <v>GF1 - (340 X 145 CM ) GRADE FIXA PARA PROTEÇÃO DE JANELAS, EM BARRA DE FERRO QUADRADO DE 1/2" E QUADRO DE FERRO CHATO DE 1/2"X 1/8", COLOCADA</v>
          </cell>
          <cell r="C2679" t="str">
            <v>U</v>
          </cell>
          <cell r="D2679">
            <v>1571.63</v>
          </cell>
        </row>
        <row r="2680">
          <cell r="A2680" t="str">
            <v>SEE-SER-056</v>
          </cell>
          <cell r="B2680" t="str">
            <v>GF1 - (340 X 165 CM ) GRADE FIXA PARA PROTEÇÃO DE JANELAS, EM BARRA DE FERRO QUADRADO DE 1/2" E QUADRO DE FERRO CHATO DE 1/2"X 1/8", COLOCADA</v>
          </cell>
          <cell r="C2680" t="str">
            <v>U</v>
          </cell>
          <cell r="D2680">
            <v>1788.41</v>
          </cell>
        </row>
        <row r="2681">
          <cell r="A2681" t="str">
            <v>SEE-SER-060</v>
          </cell>
          <cell r="B2681" t="str">
            <v>GF2 - (340 X 165 CM ) GRADE FIXA PARA PROTEÇÃO DE JANELAS, EM BARRA DE FERRO QUADRADO DE 1/2" E QUADRO DE FERRO CHATO DE 1/2"X 1/8", COLOCADA</v>
          </cell>
          <cell r="C2681" t="str">
            <v>U</v>
          </cell>
          <cell r="D2681">
            <v>1788.41</v>
          </cell>
        </row>
        <row r="2682">
          <cell r="A2682" t="str">
            <v>SEE-SER-061</v>
          </cell>
          <cell r="B2682" t="str">
            <v>GF2 - (340 X 105 CM ) GRADE FIXA PARA PROTEÇÃO DE JANELAS, EM BARRA DE FERRO QUADRADO DE 1/2" E QUADRO DE FERRO CHATO DE 1/2"X 1/8", COLOCADA</v>
          </cell>
          <cell r="C2682" t="str">
            <v>U</v>
          </cell>
          <cell r="D2682">
            <v>1138.08</v>
          </cell>
        </row>
        <row r="2683">
          <cell r="A2683" t="str">
            <v>SEE-SER-065</v>
          </cell>
          <cell r="B2683" t="str">
            <v>GF3 - (340 X 60 CM ) GRADE FIXA PARA PROTEÇÃO DE JANELAS, EM BARRA DE FERRO QUADRADO DE 1/2" E QUADRO DE FERRO CHATO DE 1/2"X 1/8", COLOCADA</v>
          </cell>
          <cell r="C2683" t="str">
            <v>U</v>
          </cell>
          <cell r="D2683">
            <v>650.33000000000004</v>
          </cell>
        </row>
        <row r="2684">
          <cell r="A2684" t="str">
            <v>SEE-SER-066</v>
          </cell>
          <cell r="B2684" t="str">
            <v>GF3 - (340 X 80 CM ) GRADE FIXA PARA PROTEÇÃO DE JANELAS, EM BARRA DE FERRO QUADRADO DE 1/2" E QUADRO DE FERRO CHATO DE 1/2"X 1/8", COLOCADA</v>
          </cell>
          <cell r="C2684" t="str">
            <v>U</v>
          </cell>
          <cell r="D2684">
            <v>867.1</v>
          </cell>
        </row>
        <row r="2685">
          <cell r="A2685" t="str">
            <v>SEE-SER-070</v>
          </cell>
          <cell r="B2685" t="str">
            <v>GF4 - (162,5 X 80 CM ) GRADE FIXA PARA PROTEÇÃO DE JANELAS, EM BARRA DE FERRO QUADRADO DE 1/2" E QUADRO DE FERRO CHATO DE 1/2"X 1/8", COLOCADA</v>
          </cell>
          <cell r="C2685" t="str">
            <v>U</v>
          </cell>
          <cell r="D2685">
            <v>414.42</v>
          </cell>
        </row>
        <row r="2686">
          <cell r="A2686" t="str">
            <v>SEE-SER-075</v>
          </cell>
          <cell r="B2686" t="str">
            <v>GF5 - (340 X 40 CM ) GRADE FIXA PARA PROTEÇÃO DE JANELAS, EM BARRA DE FERRO QUADRADO DE 1/2" E QUADRO DE FERRO CHATO DE 1/2"X 1/8", COLOCADA</v>
          </cell>
          <cell r="C2686" t="str">
            <v>U</v>
          </cell>
          <cell r="D2686">
            <v>433.55</v>
          </cell>
        </row>
        <row r="2687">
          <cell r="A2687" t="str">
            <v>SEE-SER-076</v>
          </cell>
          <cell r="B2687" t="str">
            <v>GF5 - (340 X 185 CM ) GRADE FIXA PARA PROTEÇÃO DE JANELAS, EM BARRA DE FERRO QUADRADO DE 1/2" E QUADRO DE FERRO CHATO DE 1/2"X 1/8", COLOCADA</v>
          </cell>
          <cell r="C2687" t="str">
            <v>U</v>
          </cell>
          <cell r="D2687">
            <v>2005.18</v>
          </cell>
        </row>
        <row r="2688">
          <cell r="A2688" t="str">
            <v>SEE-SER-080</v>
          </cell>
          <cell r="B2688" t="str">
            <v>JT - (150 X 75 CM) PAINEL FIXO EM TELA METÁLICA FIO 12 #5mm</v>
          </cell>
          <cell r="C2688" t="str">
            <v>U</v>
          </cell>
          <cell r="D2688">
            <v>292.88</v>
          </cell>
        </row>
        <row r="2689">
          <cell r="A2689" t="str">
            <v>SEE-SER-081</v>
          </cell>
          <cell r="B2689" t="str">
            <v>JT - (150 X 80 CM) PAINEL FIXO EM TELA METÁLICA FIO 12 #5mm</v>
          </cell>
          <cell r="C2689" t="str">
            <v>U</v>
          </cell>
          <cell r="D2689">
            <v>312.39999999999998</v>
          </cell>
        </row>
        <row r="2690">
          <cell r="A2690" t="str">
            <v>SEE-SER-100</v>
          </cell>
          <cell r="B2690" t="str">
            <v>PG - (70 X 70 CM) PORTA COMPLETA, ESTRUTURA EM CHAPA, ASSENTADA , CONFORME DETALHES E ESPECIFICAÇÕES</v>
          </cell>
          <cell r="C2690" t="str">
            <v>U</v>
          </cell>
          <cell r="D2690">
            <v>230.1</v>
          </cell>
        </row>
        <row r="2691">
          <cell r="A2691" t="str">
            <v>SEE-SER-110</v>
          </cell>
          <cell r="B2691" t="str">
            <v>PORTA METÁLICA VENEZIANA, TIPO DE ABRIR, COM DUAS (2) FOLHAS, DIMENSÃO TOTAL (150X90)CM, EM PERFIL VENEZIANA ENRIJECIDO, INCLUSIVE CADEADO SIMPLES EM LATÃO MACIÇO, FERROLHO REDONDO EM ACABAMENTO CROMADO, DOBRADIÇA DE FERRO, PINTURA ANTICORROSIVA A BASE DE ÓXIDO DE FERRO (ZARCÃO), UMA (1) DEMÃO, FORNECIMENTO E ASSENTAMENTO (ETIQUETA PV-1|CANTINA|PADRÃO ESCOLAR)</v>
          </cell>
          <cell r="C2691" t="str">
            <v>UN</v>
          </cell>
          <cell r="D2691">
            <v>577.84</v>
          </cell>
        </row>
        <row r="2692">
          <cell r="A2692" t="str">
            <v>SEE-SER-120</v>
          </cell>
          <cell r="B2692" t="str">
            <v>PORTA 1,00 X 2,10 CM, CONFORME DETALHE DE PROJETO</v>
          </cell>
          <cell r="C2692" t="str">
            <v>U</v>
          </cell>
          <cell r="D2692">
            <v>790.06</v>
          </cell>
        </row>
        <row r="2693">
          <cell r="A2693" t="str">
            <v>SEE-SER-125</v>
          </cell>
          <cell r="B2693" t="str">
            <v>QUADRO METÁLICO 2,00 X 0,60 M EM TELA METÁLICA 1", FIO # 10</v>
          </cell>
          <cell r="C2693" t="str">
            <v>U</v>
          </cell>
          <cell r="D2693">
            <v>312.39999999999998</v>
          </cell>
        </row>
        <row r="2694">
          <cell r="A2694" t="str">
            <v>SEE-SER-130</v>
          </cell>
          <cell r="B2694" t="str">
            <v>JANELA PERFIL CANTONEIRA BASCULANTE 1,20 X 0,60 M, CONFORME DETALHE PADRÃO ESCOLAR 4/98 VERSÃO 2005</v>
          </cell>
          <cell r="C2694" t="str">
            <v>U</v>
          </cell>
          <cell r="D2694">
            <v>335.22</v>
          </cell>
        </row>
        <row r="2695">
          <cell r="A2695" t="str">
            <v>SEE-SER-135</v>
          </cell>
          <cell r="B2695" t="str">
            <v>JANELA PERFIL CANTONEIRA BASCULANTE 0,60 X 0,60 M, CONFORME DETALHE PADRÃO ESCOLAR 4/98 VERSÃO 2005</v>
          </cell>
          <cell r="C2695" t="str">
            <v>U</v>
          </cell>
          <cell r="D2695">
            <v>167.61</v>
          </cell>
        </row>
        <row r="2696">
          <cell r="A2696" t="str">
            <v>SEE-SER-150</v>
          </cell>
          <cell r="B2696" t="str">
            <v>GR - GRADE FIXA EM FERRO (180 X 158 CM) , COLOCADA</v>
          </cell>
          <cell r="C2696" t="str">
            <v>U</v>
          </cell>
          <cell r="D2696">
            <v>906.63</v>
          </cell>
        </row>
        <row r="2697">
          <cell r="A2697" t="str">
            <v>SEE-SER-155</v>
          </cell>
          <cell r="B2697" t="str">
            <v>PV - (165 x 90 CM) PORTA COMPLETA, 2 FOLHAS, ESTRUTURA EM CHAPA, MARCO EM CHAPA DOBRADA, ASSENTADA , CONFORME DETALHES E ESPECIFICAÇÕES</v>
          </cell>
          <cell r="C2697" t="str">
            <v>U</v>
          </cell>
          <cell r="D2697">
            <v>310.13</v>
          </cell>
        </row>
        <row r="2698">
          <cell r="A2698" t="str">
            <v>SEE-SER-160</v>
          </cell>
          <cell r="B2698" t="str">
            <v>PORTA METÁLICA 70 X 210 CM , INCLUINDO FECHADURA TIPO EXTERNA E FERRAGENS, CONFORME DETALHE PADRÃO ESCOLAR 4/98 VERSÃO 2005</v>
          </cell>
          <cell r="C2698" t="str">
            <v>U</v>
          </cell>
          <cell r="D2698">
            <v>553.04</v>
          </cell>
        </row>
        <row r="2699">
          <cell r="A2699" t="str">
            <v>SEE-SER-165</v>
          </cell>
          <cell r="B2699" t="str">
            <v>PORTA METÁLICA 80 X 210 CM , INCLUINDO FECHADURA TIPO EXTERNA E FERRAGENS, CONFORME DETALHE PADRÃO ESCOLAR 4/98 VERSÃO 2005</v>
          </cell>
          <cell r="C2699" t="str">
            <v>U</v>
          </cell>
          <cell r="D2699">
            <v>632.04</v>
          </cell>
        </row>
        <row r="2700">
          <cell r="A2700" t="str">
            <v>SEE-SER-170</v>
          </cell>
          <cell r="B2700" t="str">
            <v>J6 - (140 cm x 140 cm) GRADE FIXA DE FERRO ASSENTADA COM PARAFUSOS E BUCHA, CONFORME DETALHE E ESPECIFICAÇÕES</v>
          </cell>
          <cell r="C2700" t="str">
            <v>U</v>
          </cell>
          <cell r="D2700">
            <v>624.82000000000005</v>
          </cell>
        </row>
        <row r="2701">
          <cell r="A2701" t="str">
            <v>SEE-SER-175</v>
          </cell>
          <cell r="B2701" t="str">
            <v>J9 - (140 cm x 175 cm) DE ABRIR, DUAS PORTAS, EM CHAPA METÁLICA DE FERRO ASSENTADA COM PARAFUSOS E BUCHA, CONFORME DETALHE E ESPECIFICAÇÕES</v>
          </cell>
          <cell r="C2701" t="str">
            <v>U</v>
          </cell>
          <cell r="D2701">
            <v>921.73</v>
          </cell>
        </row>
        <row r="2702">
          <cell r="A2702" t="str">
            <v>SEE-TEL-005</v>
          </cell>
          <cell r="B2702" t="str">
            <v>TF- (350 X 72 CM) TELA FIXA SOLDADA ENTRE PILARETES METÁLICOS DE SUSTENTAÇÃO DAS TERÇAS EM PERFIL CANTONEIRA E TELA CORRUGADA</v>
          </cell>
          <cell r="C2702" t="str">
            <v>U</v>
          </cell>
          <cell r="D2702">
            <v>238.13</v>
          </cell>
        </row>
        <row r="2703">
          <cell r="A2703" t="str">
            <v>SER-ALA-005</v>
          </cell>
          <cell r="B2703" t="str">
            <v>ALAMBRADO PARA QUADRA ESPORTIVA, EM TELA DE ARAME GALVANIZADO COM TRAMA LOSANGULAR DE 2" (50,8MM) E FIO BWG12 (2,77MM), ALTURA 4M, EXCLUSIVE PINTURA, INCLUSIVE FIXAÇÃO E FORNECIMENTO EM QUADROS DE TUBOS DE AÇO CARBONO GALVANIZADO DIÂMETRO DE 50MM (2") - CONFORME DETALHE 15 (PADRÃO ESCOLAR)</v>
          </cell>
          <cell r="C2703" t="str">
            <v>M</v>
          </cell>
          <cell r="D2703">
            <v>690.53</v>
          </cell>
        </row>
        <row r="2704">
          <cell r="A2704" t="str">
            <v>SER-ALA-010</v>
          </cell>
          <cell r="B2704" t="str">
            <v>ALAMBRADO PARA QUADRA ESPORTIVA, EM TELA DE ARAME GALVANIZADO COM TRAMA LOSANGULAR DE 2" (50,8MM) E FIO BWG12 (2,77MM), ALTURA 1M, EXCLUSIVE PINTURA, INCLUSIVE FIXAÇÃO E FORNECIMENTO EM QUADROS DE TUBOS DE AÇO CARBONO GALVANIZADO DIÂMETRO DE 50MM (2")</v>
          </cell>
          <cell r="C2704" t="str">
            <v>M</v>
          </cell>
          <cell r="D2704">
            <v>327.45</v>
          </cell>
        </row>
        <row r="2705">
          <cell r="A2705" t="str">
            <v>SER-ALA-015</v>
          </cell>
          <cell r="B2705" t="str">
            <v>ALAMBRADO PARA QUADRA ESPORTIVA, EM TELA DE ARAME GALVANIZADO COM TRAMA LOSANGULAR DE 2" (50,8MM) E FIO BWG12 (2,77MM), ALTURA 6M, EXCLUSIVE PINTURA, INCLUSIVE FIXAÇÃO E FORNECIMENTO EM QUADROS DE TUBOS DE AÇO CARBONO GALVANIZADO DIÂMETRO DE 50MM (2")</v>
          </cell>
          <cell r="C2705" t="str">
            <v>M</v>
          </cell>
          <cell r="D2705">
            <v>941.39</v>
          </cell>
        </row>
        <row r="2706">
          <cell r="A2706" t="str">
            <v>SER-ALÇ-005</v>
          </cell>
          <cell r="B2706" t="str">
            <v>ALÇAPÃO 60 X 60 CM COM COM QUADRO DE CANTONEIRA METÁLICA 1"X 1/8", TAMPA EM CANTONEIRA 7/8"X 1/8" E CHAPA METÁLICA ENRIJECIDA POR PERFIL "T</v>
          </cell>
          <cell r="C2706" t="str">
            <v>U</v>
          </cell>
          <cell r="D2706">
            <v>217.93</v>
          </cell>
        </row>
        <row r="2707">
          <cell r="A2707" t="str">
            <v>SER-ALÇ-010</v>
          </cell>
          <cell r="B2707" t="str">
            <v>ALÇAPÃO 80 X 80 CM COM COM QUADRO DE CANTONEIRA METÁLICA 1"X 1/8", TAMPA EM CANTONEIRA 7/8"X 1/8" E CHAPA METÁLICA ENRIJECIDA POR PERFIL "T</v>
          </cell>
          <cell r="C2707" t="str">
            <v>U</v>
          </cell>
          <cell r="D2707">
            <v>265.27999999999997</v>
          </cell>
        </row>
        <row r="2708">
          <cell r="A2708" t="str">
            <v>SER-ALÇ-015</v>
          </cell>
          <cell r="B2708" t="str">
            <v>ALÇAPÃO 70 X 70 CM COM COM QUADRO DE CANTONEIRA METÁLICA 1"X 1/8", TAMPA EM CANTONEIRA 7/8"X 1/8" E CHAPA METÁLICA ENRIJECIDA POR PERFIL "T</v>
          </cell>
          <cell r="C2708" t="str">
            <v>U</v>
          </cell>
          <cell r="D2708">
            <v>254.57</v>
          </cell>
        </row>
        <row r="2709">
          <cell r="A2709" t="str">
            <v>SER-ARM-005</v>
          </cell>
          <cell r="B2709" t="str">
            <v>ARMÁRIO EM CHAPA DOBRADA #14 COM PRATELEIRA INTERNA E SUPORTES DE METALON PARA TV E VÍDEO</v>
          </cell>
          <cell r="C2709" t="str">
            <v>U</v>
          </cell>
          <cell r="D2709">
            <v>333.07</v>
          </cell>
        </row>
        <row r="2710">
          <cell r="A2710" t="str">
            <v>SER-ARM-010</v>
          </cell>
          <cell r="B2710" t="str">
            <v>ARMÁRIO PARA TV E VÍDEO</v>
          </cell>
          <cell r="C2710" t="str">
            <v>U</v>
          </cell>
          <cell r="D2710">
            <v>280.70999999999998</v>
          </cell>
        </row>
        <row r="2711">
          <cell r="A2711" t="str">
            <v>SER-BAT-005</v>
          </cell>
          <cell r="B2711" t="str">
            <v>SEGREGADOR/BATE-RODAS PARA ESTACIONAMENTO ENGASTADO, EM TUBO GALVANIZADO, DN 3" (75MM), ACABAMENTO EM PINTURA ESMALTE, INCLUSIVE ESCAVAÇÃO, CHUMBAMENTO, FORNECIMENTO DE CONCRETO E BOTA-FORA DO MATERIAL</v>
          </cell>
          <cell r="C2711" t="str">
            <v>UN</v>
          </cell>
          <cell r="D2711">
            <v>195.95</v>
          </cell>
        </row>
        <row r="2712">
          <cell r="A2712" t="str">
            <v>SER-CAI-006</v>
          </cell>
          <cell r="B2712" t="str">
            <v>FORNECIMENTO E ASSENTAMENTO DE CAIXILHO FIXO DE FERRO COM TELA CORRUGADA # 15 mm FIO 12</v>
          </cell>
          <cell r="C2712" t="str">
            <v>M2</v>
          </cell>
          <cell r="D2712">
            <v>246.95</v>
          </cell>
        </row>
        <row r="2713">
          <cell r="A2713" t="str">
            <v>SER-COL-005</v>
          </cell>
          <cell r="B2713" t="str">
            <v>ASSENTAMENTO DE JANELAS METÁLICAS BASCULANTE OU FIXA</v>
          </cell>
          <cell r="C2713" t="str">
            <v>M2</v>
          </cell>
          <cell r="D2713">
            <v>83.01</v>
          </cell>
        </row>
        <row r="2714">
          <cell r="A2714" t="str">
            <v>SER-COL-010</v>
          </cell>
          <cell r="B2714" t="str">
            <v>ASSENTAMENTO DE JANELAS METÁLICAS DE CORRER E MAXIM-AR</v>
          </cell>
          <cell r="C2714" t="str">
            <v>M2</v>
          </cell>
          <cell r="D2714">
            <v>132.78</v>
          </cell>
        </row>
        <row r="2715">
          <cell r="A2715" t="str">
            <v>SER-COL-015</v>
          </cell>
          <cell r="B2715" t="str">
            <v>ASSENTAMENTO DE GRADIS E PORTÕES</v>
          </cell>
          <cell r="C2715" t="str">
            <v>M2</v>
          </cell>
          <cell r="D2715">
            <v>75.78</v>
          </cell>
        </row>
        <row r="2716">
          <cell r="A2716" t="str">
            <v>SER-COL-020</v>
          </cell>
          <cell r="B2716" t="str">
            <v>ASSENTAMENTO DE PORTA DE METÁLICA UMA (1) OU DUAS (2) FOLHAS</v>
          </cell>
          <cell r="C2716" t="str">
            <v>M2</v>
          </cell>
          <cell r="D2716">
            <v>52.21</v>
          </cell>
        </row>
        <row r="2717">
          <cell r="A2717" t="str">
            <v>SER-COR-005</v>
          </cell>
          <cell r="B2717" t="str">
            <v>CORRIMÃO SIMPLES EM TUBO GALVANIZADO DIN 2440, D = 1 1/2" - FIXADO EM ALVENARIA</v>
          </cell>
          <cell r="C2717" t="str">
            <v>M</v>
          </cell>
          <cell r="D2717">
            <v>115.9</v>
          </cell>
        </row>
        <row r="2718">
          <cell r="A2718" t="str">
            <v>SER-COR-006</v>
          </cell>
          <cell r="B2718" t="str">
            <v>CORRIMÃO SIMPLES EM TUBO GALVANIZADO DIN 2440, D = 1 1/2" - FIXADO EM PISO</v>
          </cell>
          <cell r="C2718" t="str">
            <v>M</v>
          </cell>
          <cell r="D2718">
            <v>105.34</v>
          </cell>
        </row>
        <row r="2719">
          <cell r="A2719" t="str">
            <v>SER-COR-007</v>
          </cell>
          <cell r="B2719" t="str">
            <v>CORRIMÃO DUPLO EM TUBO GALVANIZADO DIN 2440, D = 1 1/2" - FIXADO EM ALVENARIA</v>
          </cell>
          <cell r="C2719" t="str">
            <v>M</v>
          </cell>
          <cell r="D2719">
            <v>135.91999999999999</v>
          </cell>
        </row>
        <row r="2720">
          <cell r="A2720" t="str">
            <v>SER-COR-010</v>
          </cell>
          <cell r="B2720" t="str">
            <v>GUARDA-CORPO EM AÇO GALVANIZADO DIN 2440, D = 2", COM SUBDIVISÕES EM TUBO DE AÇO D = 1/2", H = 1,05 M - COM CORRIMÃO SIMPLES DE TUBO DE AÇO GALVANIZADO DE D = 1 1/2"</v>
          </cell>
          <cell r="C2720" t="str">
            <v>M</v>
          </cell>
          <cell r="D2720">
            <v>542.24</v>
          </cell>
        </row>
        <row r="2721">
          <cell r="A2721" t="str">
            <v>SER-COR-011</v>
          </cell>
          <cell r="B2721" t="str">
            <v>GUARDA-CORPO EM AÇO GALVANIZADO DIN 2440, D = 2", COM SUBDIVISÕES EM TUBO DE AÇO D = 1/2", H = 1,05 M - COM CORRIMÃO DUPLO DE TUBO DE AÇO GALVANIZADO DE D = 1 1/2"</v>
          </cell>
          <cell r="C2721" t="str">
            <v>M</v>
          </cell>
          <cell r="D2721">
            <v>665.84</v>
          </cell>
        </row>
        <row r="2722">
          <cell r="A2722" t="str">
            <v>SER-COR-015</v>
          </cell>
          <cell r="B2722" t="str">
            <v>GUARDA-CORPO EM TUBO GALVANIZADO DIN 2440 D = 2", COM SUBDIVISÕES EM TUBO DE AÇO D = 1/2", H = 1,05 M</v>
          </cell>
          <cell r="C2722" t="str">
            <v>M</v>
          </cell>
          <cell r="D2722">
            <v>452.7</v>
          </cell>
        </row>
        <row r="2723">
          <cell r="A2723" t="str">
            <v>SER-COR-020</v>
          </cell>
          <cell r="B2723" t="str">
            <v>CORRIMÃO SIMPLES EM TUBO DE AÇO INOX D = 1 1/2" - FIXADO EM ALVENARIA</v>
          </cell>
          <cell r="C2723" t="str">
            <v>M</v>
          </cell>
          <cell r="D2723">
            <v>217.59</v>
          </cell>
        </row>
        <row r="2724">
          <cell r="A2724" t="str">
            <v>SER-COR-025</v>
          </cell>
          <cell r="B2724" t="str">
            <v>CORRIMÃO SIMPLES EM TUBO DE AÇO INOX D = 1 1/2" - FIXADO EM PISO</v>
          </cell>
          <cell r="C2724" t="str">
            <v>M</v>
          </cell>
          <cell r="D2724">
            <v>214.68</v>
          </cell>
        </row>
        <row r="2725">
          <cell r="A2725" t="str">
            <v>SER-COR-030</v>
          </cell>
          <cell r="B2725" t="str">
            <v>CORRIMÃO DUPLO EM TUBO DE AÇO INOX D = 1 1/2" - FIXADO EM ALVENARIA</v>
          </cell>
          <cell r="C2725" t="str">
            <v>M</v>
          </cell>
          <cell r="D2725">
            <v>414.61</v>
          </cell>
        </row>
        <row r="2726">
          <cell r="A2726" t="str">
            <v>SER-COR-035</v>
          </cell>
          <cell r="B2726" t="str">
            <v>GUARDA-CORPO EM AÇO INOX D = 1 1/2", COM SUBDIVISÕES EM TUBO DE AÇO INOX D = 1/2", H = 1,05 M - COM CORRIMÃO SIMPLES DE TUBO DE AÇO INOX D = 1 1/2"</v>
          </cell>
          <cell r="C2726" t="str">
            <v>M</v>
          </cell>
          <cell r="D2726">
            <v>783.49</v>
          </cell>
        </row>
        <row r="2727">
          <cell r="A2727" t="str">
            <v>SER-COR-040</v>
          </cell>
          <cell r="B2727" t="str">
            <v>GUARDA-CORPO EM AÇO INOX D = 1 1/2", COM SUBDIVISÕES EM TUBO DE AÇO INOX D = 1/2", H = 1,05 M - COM CORRIMÃO DUPLO DE TUBO DE AÇO INOX D = 1 1/2"</v>
          </cell>
          <cell r="C2727" t="str">
            <v>M</v>
          </cell>
          <cell r="D2727">
            <v>931.51</v>
          </cell>
        </row>
        <row r="2728">
          <cell r="A2728" t="str">
            <v>SER-COR-045</v>
          </cell>
          <cell r="B2728" t="str">
            <v>GUARDA-CORPO EM AÇO INOX D = 1 1/2", COM SUBDIVISÕES EM TUBO DE AÇO INOX D = 1/2", H = 1,05 M</v>
          </cell>
          <cell r="C2728" t="str">
            <v>M</v>
          </cell>
          <cell r="D2728">
            <v>548.23</v>
          </cell>
        </row>
        <row r="2729">
          <cell r="A2729" t="str">
            <v>SER-DEG-005</v>
          </cell>
          <cell r="B2729" t="str">
            <v>DEGRAU DE ESCADA DE MARINHEIRO DE FERRO REDONDO DE 7/8" ENGASTADO</v>
          </cell>
          <cell r="C2729" t="str">
            <v>U</v>
          </cell>
          <cell r="D2729">
            <v>49.08</v>
          </cell>
        </row>
        <row r="2730">
          <cell r="A2730" t="str">
            <v>SER-ESC-005</v>
          </cell>
          <cell r="B2730" t="str">
            <v>ESCADA MARINHEIRO COM GRADIL PROTETOR - D = 3/4"</v>
          </cell>
          <cell r="C2730" t="str">
            <v>M</v>
          </cell>
          <cell r="D2730">
            <v>374.94</v>
          </cell>
        </row>
        <row r="2731">
          <cell r="A2731" t="str">
            <v>SER-ESC-010</v>
          </cell>
          <cell r="B2731" t="str">
            <v>ESCADA MARINHEIRO - TUBO GALVANIZADO D = 3/4" E D = 1/2"</v>
          </cell>
          <cell r="C2731" t="str">
            <v>M</v>
          </cell>
          <cell r="D2731">
            <v>173.91</v>
          </cell>
        </row>
        <row r="2732">
          <cell r="A2732" t="str">
            <v>SER-FEC-005</v>
          </cell>
          <cell r="B2732" t="str">
            <v>FECHAMENTO DE EMPENA COM QUADRO EM PERFIL, CANTONEIRA 2" X 2", SOLDADO, E TELA FIO 12 MALHA 1/2" (CONFORME DETALHE DE PRÉDIO ESCOLAR, INCLUSIVE PINTURA ESMALTE)</v>
          </cell>
          <cell r="C2732" t="str">
            <v>M2</v>
          </cell>
          <cell r="D2732">
            <v>211.55</v>
          </cell>
        </row>
        <row r="2733">
          <cell r="A2733" t="str">
            <v>SER-GRA-005</v>
          </cell>
          <cell r="B2733" t="str">
            <v>FORNECIMENTO E ASSENTAMENTO DE GRADE FIXA DE FERRO, PARA PROTEÇÃO DE JANELAS</v>
          </cell>
          <cell r="C2733" t="str">
            <v>M2</v>
          </cell>
          <cell r="D2733">
            <v>318.79000000000002</v>
          </cell>
        </row>
        <row r="2734">
          <cell r="A2734" t="str">
            <v>SER-JAN-005</v>
          </cell>
          <cell r="B2734" t="str">
            <v>FORNECIMENTO E ASSENTAMENTO DE JANELA BASCULANTE DE FERRO</v>
          </cell>
          <cell r="C2734" t="str">
            <v>M2</v>
          </cell>
          <cell r="D2734">
            <v>447.76</v>
          </cell>
        </row>
        <row r="2735">
          <cell r="A2735" t="str">
            <v>SER-JAN-006</v>
          </cell>
          <cell r="B2735" t="str">
            <v>FORNECIMENTO E ASSENTAMENTO DE JANELA DE CORRER EM FERRO</v>
          </cell>
          <cell r="C2735" t="str">
            <v>M2</v>
          </cell>
          <cell r="D2735">
            <v>515.88</v>
          </cell>
        </row>
        <row r="2736">
          <cell r="A2736" t="str">
            <v>SER-JAN-007</v>
          </cell>
          <cell r="B2736" t="str">
            <v>FORNECIMENTO E ASSENTAMENTO DE JANELA EM FERRO, TIPO MAXIM-AR, INCLUSIVE FERRAGENS E ACESSÓRIOS</v>
          </cell>
          <cell r="C2736" t="str">
            <v>M2</v>
          </cell>
          <cell r="D2736">
            <v>359.53</v>
          </cell>
        </row>
        <row r="2737">
          <cell r="A2737" t="str">
            <v>SER-JAN-010</v>
          </cell>
          <cell r="B2737" t="str">
            <v>FORNECIMENTO E ASSENTAMENTO DE JANELA BASCULANTE EM METALON</v>
          </cell>
          <cell r="C2737" t="str">
            <v>M2</v>
          </cell>
          <cell r="D2737">
            <v>465.59</v>
          </cell>
        </row>
        <row r="2738">
          <cell r="A2738" t="str">
            <v>SER-JAN-015</v>
          </cell>
          <cell r="B2738" t="str">
            <v>FORNECIMENTO E ASSENTAMENTO DE JANELA DE CORRER EM METALON</v>
          </cell>
          <cell r="C2738" t="str">
            <v>M2</v>
          </cell>
          <cell r="D2738">
            <v>517.75</v>
          </cell>
        </row>
        <row r="2739">
          <cell r="A2739" t="str">
            <v>SER-JAN-016</v>
          </cell>
          <cell r="B2739" t="str">
            <v>FORNECIMENTO E ASSENTAMENTO DE JANELA EM METALON, TIPO MAXIM-AR, INCLUSIVE FERRAGENS E ACESSÓRIOS</v>
          </cell>
          <cell r="C2739" t="str">
            <v>M2</v>
          </cell>
          <cell r="D2739">
            <v>357.33</v>
          </cell>
        </row>
        <row r="2740">
          <cell r="A2740" t="str">
            <v>SER-JAN-020</v>
          </cell>
          <cell r="B2740" t="str">
            <v>FORNECIMENTO E ASSENTAMENTO DE JANELA VENEZIANA FIXAS METALON</v>
          </cell>
          <cell r="C2740" t="str">
            <v>M2</v>
          </cell>
          <cell r="D2740">
            <v>604.88</v>
          </cell>
        </row>
        <row r="2741">
          <cell r="A2741" t="str">
            <v>SER-JAN-025</v>
          </cell>
          <cell r="B2741" t="str">
            <v>FORNECIMENTO E ASSENTAMENTO DE JANELA DE ALUMÍNIO, LINHA SUPREMA ACABAMENTO ANODIZADO, TIPO BASCULA COM CONTRAMARCO, INCLUSIVE FORNECIMENTO DE VIDRO LISO DE 4MM, FERRAGENS E ACESSÓRIOS</v>
          </cell>
          <cell r="C2741" t="str">
            <v>M2</v>
          </cell>
          <cell r="D2741">
            <v>699.21</v>
          </cell>
        </row>
        <row r="2742">
          <cell r="A2742" t="str">
            <v>SER-JAN-030</v>
          </cell>
          <cell r="B2742" t="str">
            <v>FORNECIMENTO E ASSENTAMENTO DE JANELA DE ALUMÍNIO, LINHA SUPREMA ACABAMENTO ANODIZADO, TIPO CORRER COM CONTRAMARCO, INCLUSIVE FORNECIMENTO DE VIDRO LISO DE 4MM, FERRAGENS E ACESSÓRIOS</v>
          </cell>
          <cell r="C2742" t="str">
            <v>M2</v>
          </cell>
          <cell r="D2742">
            <v>723.82</v>
          </cell>
        </row>
        <row r="2743">
          <cell r="A2743" t="str">
            <v>SER-JAN-035</v>
          </cell>
          <cell r="B2743" t="str">
            <v>FORNECIMENTO E ASSENTAMENTO DE JANELA DE ALUMÍNIO, LINHA SUPREMA ACABAMENTO ANODIZADO, TIPO CORRER, 2 FOLHAS COM CONTRAMARCO, INCLUSIVE FORNECIMENTO DE VIDRO LISO DE 4MM, FERRAGENS E ACESSÓRIOS</v>
          </cell>
          <cell r="C2743" t="str">
            <v>M2</v>
          </cell>
          <cell r="D2743">
            <v>723.82</v>
          </cell>
        </row>
        <row r="2744">
          <cell r="A2744" t="str">
            <v>SER-JAN-040</v>
          </cell>
          <cell r="B2744" t="str">
            <v>FORNECIMENTO E ASSENTAMENTO DE JANELA DE ALUMÍNIO, LINHA SUPREMA ACABAMENTO ANODIZADO, TIPO MAXIM-AR COM CONTRAMARCO, INCLUSIVE FORNECIMENTO DE VIDRO LISO DE 4MM, FERRAGENS E ACESSÓRIOS</v>
          </cell>
          <cell r="C2744" t="str">
            <v>M2</v>
          </cell>
          <cell r="D2744">
            <v>726.06</v>
          </cell>
        </row>
        <row r="2745">
          <cell r="A2745" t="str">
            <v>SER-MAR-005</v>
          </cell>
          <cell r="B2745" t="str">
            <v>FORNECIMENTO E ASSENTAMENTO DE MARCO EM CHAPA METÁLICA</v>
          </cell>
          <cell r="C2745" t="str">
            <v>U</v>
          </cell>
          <cell r="D2745">
            <v>396.47</v>
          </cell>
        </row>
        <row r="2746">
          <cell r="A2746" t="str">
            <v>SER-MAS-005</v>
          </cell>
          <cell r="B2746" t="str">
            <v>MASTRO DE PÁTIO PARA BANDEIRA, EM TUBO GALVANIZADO 2" - H = 6,00 M</v>
          </cell>
          <cell r="C2746" t="str">
            <v>U</v>
          </cell>
          <cell r="D2746">
            <v>667.19</v>
          </cell>
        </row>
        <row r="2747">
          <cell r="A2747" t="str">
            <v>SER-MAS-010</v>
          </cell>
          <cell r="B2747" t="str">
            <v>MASTRO PARA FACHADA</v>
          </cell>
          <cell r="C2747" t="str">
            <v>U</v>
          </cell>
          <cell r="D2747">
            <v>419.14</v>
          </cell>
        </row>
        <row r="2748">
          <cell r="A2748" t="str">
            <v>SER-MAS-015</v>
          </cell>
          <cell r="B2748" t="str">
            <v>MASTROS DE PÁTIO PARA BANDEIRAS (H = 2,00 M E 6,00 M E DE 1,00 M E 9,00 M)</v>
          </cell>
          <cell r="C2748" t="str">
            <v>CJ</v>
          </cell>
          <cell r="D2748">
            <v>3059.61</v>
          </cell>
        </row>
        <row r="2749">
          <cell r="A2749" t="str">
            <v>SER-POR-005</v>
          </cell>
          <cell r="B2749" t="str">
            <v>FORNECIMENTO E ASSENTAMENTO DE PORTA AÇO DE ENROLAR, LÂMINA RAIADA COM LARGURA ÚTIL 100MM, CHAPA 24, ABERTURA MANUAL, COMPLETA, INCLUSIVE EIXO, MOLA, SOLEIRA, ETIQUETA, CAVALETE, GUIAS, FITAS E FECHADURAS LATERAIS - COMPLETA</v>
          </cell>
          <cell r="C2749" t="str">
            <v>M2</v>
          </cell>
          <cell r="D2749">
            <v>429</v>
          </cell>
        </row>
        <row r="2750">
          <cell r="A2750" t="str">
            <v>SER-POR-010</v>
          </cell>
          <cell r="B2750" t="str">
            <v>PORTA COMPLETA, ESTRUTURA E MARCO EM CHAPA DOBRADA - 60 X 210 CM</v>
          </cell>
          <cell r="C2750" t="str">
            <v>U</v>
          </cell>
          <cell r="D2750">
            <v>427.21</v>
          </cell>
        </row>
        <row r="2751">
          <cell r="A2751" t="str">
            <v>SER-POR-011</v>
          </cell>
          <cell r="B2751" t="str">
            <v>PORTA COMPLETA, ESTRUTURA E MARCO EM CHAPA DOBRADA - 70 X 210 CM</v>
          </cell>
          <cell r="C2751" t="str">
            <v>U</v>
          </cell>
          <cell r="D2751">
            <v>458.8</v>
          </cell>
        </row>
        <row r="2752">
          <cell r="A2752" t="str">
            <v>SER-POR-015</v>
          </cell>
          <cell r="B2752" t="str">
            <v>PORTA COMPLETA, ESTRUTURA E MARCO EM CHAPA DOBRADA - 80 X 210 CM</v>
          </cell>
          <cell r="C2752" t="str">
            <v>U</v>
          </cell>
          <cell r="D2752">
            <v>506.78</v>
          </cell>
        </row>
        <row r="2753">
          <cell r="A2753" t="str">
            <v>SER-POR-016</v>
          </cell>
          <cell r="B2753" t="str">
            <v>PORTA COMPLETA, ESTRUTURA E MARCO EM CHAPA DOBRADA - 80 X 210 CM, COM BARRA DE APOIO</v>
          </cell>
          <cell r="C2753" t="str">
            <v>U</v>
          </cell>
          <cell r="D2753">
            <v>657.82</v>
          </cell>
        </row>
        <row r="2754">
          <cell r="A2754" t="str">
            <v>SER-POR-020</v>
          </cell>
          <cell r="B2754" t="str">
            <v>PORTA COMPLETA, ESTRUTURA E MARCO EM CHAPA DOBRADA - 90 X 210 CM</v>
          </cell>
          <cell r="C2754" t="str">
            <v>U</v>
          </cell>
          <cell r="D2754">
            <v>533.08000000000004</v>
          </cell>
        </row>
        <row r="2755">
          <cell r="A2755" t="str">
            <v>SER-POR-025</v>
          </cell>
          <cell r="B2755" t="str">
            <v>PORTA DE SANITÁRIO COMPLETA, COM BATENTES DE FERRO, ESTRUTURA EM METALON 20 X 30 MM, FOLHA EM CHAPA GALVANIZADA Nº. 18, TRANQUETA E DOBRADIÇAS - 60 X 150 CM</v>
          </cell>
          <cell r="C2755" t="str">
            <v>U</v>
          </cell>
          <cell r="D2755">
            <v>334.62</v>
          </cell>
        </row>
        <row r="2756">
          <cell r="A2756" t="str">
            <v>SER-POR-026</v>
          </cell>
          <cell r="B2756" t="str">
            <v>PORTA DE SANITÁRIO COMPLETA, COM BATENTES DE FERRO, ESTRUTURA EM METALON 20 X 30 MM, FOLHA EM CHAPA GALVANIZADA Nº. 18, TRANQUETA E DOBRADIÇAS - 80 X 150 CM</v>
          </cell>
          <cell r="C2756" t="str">
            <v>U</v>
          </cell>
          <cell r="D2756">
            <v>371.96</v>
          </cell>
        </row>
        <row r="2757">
          <cell r="A2757" t="str">
            <v>SER-POR-030</v>
          </cell>
          <cell r="B2757" t="str">
            <v>PORTA DE SANITÁRIO COMPLETA, COM BATENTES DE FERRO, ESTRUTURA EM METALON 20 X 30, FOLHA EM CHAPA GALVANIZADA Nº. 18, TRANQUETA E DOBRADIÇAS - 60 X 180 CM</v>
          </cell>
          <cell r="C2757" t="str">
            <v>U</v>
          </cell>
          <cell r="D2757">
            <v>381.89</v>
          </cell>
        </row>
        <row r="2758">
          <cell r="A2758" t="str">
            <v>SER-POR-035</v>
          </cell>
          <cell r="B2758" t="str">
            <v>PORTA EM PERFIL E CHAPA METÁLICA</v>
          </cell>
          <cell r="C2758" t="str">
            <v>M2</v>
          </cell>
          <cell r="D2758">
            <v>376.22</v>
          </cell>
        </row>
        <row r="2759">
          <cell r="A2759" t="str">
            <v>SER-POR-050</v>
          </cell>
          <cell r="B2759" t="str">
            <v>PORTÃO DE FERRO PADRÃO, EM CHAPA (TIPO LAMBRI), COLOCADO COM CADEADO</v>
          </cell>
          <cell r="C2759" t="str">
            <v>M2</v>
          </cell>
          <cell r="D2759">
            <v>341.85</v>
          </cell>
        </row>
        <row r="2760">
          <cell r="A2760" t="str">
            <v>SER-POR-055</v>
          </cell>
          <cell r="B2760" t="str">
            <v>PORTÃO DE GRADE COLOCADO COM CADEADO</v>
          </cell>
          <cell r="C2760" t="str">
            <v>M2</v>
          </cell>
          <cell r="D2760">
            <v>315.24</v>
          </cell>
        </row>
        <row r="2761">
          <cell r="A2761" t="str">
            <v>SER-POR-060</v>
          </cell>
          <cell r="B2761" t="str">
            <v>PORTÃO DE TUBO DE FERRO COLOCADO COM CADEADO</v>
          </cell>
          <cell r="C2761" t="str">
            <v>M2</v>
          </cell>
          <cell r="D2761">
            <v>368.46</v>
          </cell>
        </row>
        <row r="2762">
          <cell r="A2762" t="str">
            <v>SER-POR-070</v>
          </cell>
          <cell r="B2762" t="str">
            <v>PORTÃO EM PERFIL E CHAPA METÁLICA COLOCADO COM CADEADO</v>
          </cell>
          <cell r="C2762" t="str">
            <v>M2</v>
          </cell>
          <cell r="D2762">
            <v>424.58</v>
          </cell>
        </row>
        <row r="2763">
          <cell r="A2763" t="str">
            <v>SER-POR-075</v>
          </cell>
          <cell r="B2763" t="str">
            <v>PORTÃO EM TUBO GALVANIZADO 2 1/2" COM TELA FIO 12 # 1/2"</v>
          </cell>
          <cell r="C2763" t="str">
            <v>M2</v>
          </cell>
          <cell r="D2763">
            <v>461.59</v>
          </cell>
        </row>
        <row r="2764">
          <cell r="A2764" t="str">
            <v>SER-POR-080</v>
          </cell>
          <cell r="B2764" t="str">
            <v>PORTA CORTA-FOGO, COLOCAÇÃO E ACABAMENTO, DE ABRIR, UMA FOLHA COM DOBRADIÇA ESPECIAL, MOLA DE FECHAMENTO, FECHADURA, MAÇANETA E DEMAIS FERRAGENS DE ACABAMENTO, DIMENSÕES 0,80 X 2,10 M</v>
          </cell>
          <cell r="C2764" t="str">
            <v>U</v>
          </cell>
          <cell r="D2764">
            <v>1398.9</v>
          </cell>
        </row>
        <row r="2765">
          <cell r="A2765" t="str">
            <v>SER-POR-085</v>
          </cell>
          <cell r="B2765" t="str">
            <v>PORTA CORTA-FOGO, COLOCAÇÃO E ACABAMENTO, DE ABRIR, UMA FOLHA COM DOBRADIÇA ESPECIAL, MOLA DE FECHAMENTO, FECHADURA, MAÇANETA E DEMAIS FERRAGENS DE ACABAMENTO, DIMENSÕES 0,90 X 2,10 M</v>
          </cell>
          <cell r="C2765" t="str">
            <v>U</v>
          </cell>
          <cell r="D2765">
            <v>1479.65</v>
          </cell>
        </row>
        <row r="2766">
          <cell r="A2766" t="str">
            <v>SER-POR-090</v>
          </cell>
          <cell r="B2766" t="str">
            <v>PORTA CORTA-FOGO, COLOCAÇÃO E ACABAMENTO, DE ABRIR, UMA FOLHA COM DOBRADIÇA ESPECIAL, MOLA DE FECHAMENTO, FECHADURA, MAÇANETA E DEMAIS FERRAGENS DE ACABAMENTO, DIMENSÕES 1,600 X 2,10 M</v>
          </cell>
          <cell r="C2766" t="str">
            <v>U</v>
          </cell>
          <cell r="D2766">
            <v>2557.9</v>
          </cell>
        </row>
        <row r="2767">
          <cell r="A2767" t="str">
            <v>SER-POR-095</v>
          </cell>
          <cell r="B2767" t="str">
            <v>FORNECIMENTO E ASSENTAMENTO DE PORTA DE ALUMÍNIO, LINHA SUPREMA ACABAMENTO ANODIZADO, TIPO CORRER, COM DUAS FOLHAS, INCLUSIVE FORNECIMENTO DE VIDRO LISO DE 4MM, FERRAGENS E ACESSÓRIOS</v>
          </cell>
          <cell r="C2767" t="str">
            <v>M2</v>
          </cell>
          <cell r="D2767">
            <v>561.97</v>
          </cell>
        </row>
        <row r="2768">
          <cell r="A2768" t="str">
            <v>SER-VED-005</v>
          </cell>
          <cell r="B2768" t="str">
            <v>VEDAÇÃO DE ESQUADRIAS METÁLICAS COM SILICONE PASTOSO</v>
          </cell>
          <cell r="C2768" t="str">
            <v>M</v>
          </cell>
          <cell r="D2768">
            <v>19.38</v>
          </cell>
        </row>
        <row r="2769">
          <cell r="A2769" t="str">
            <v>SOL-ARD-005</v>
          </cell>
          <cell r="B2769" t="str">
            <v>SOLEIRA DE ARDÓSIA E = 2 CM</v>
          </cell>
          <cell r="C2769" t="str">
            <v>M2</v>
          </cell>
          <cell r="D2769">
            <v>150.25</v>
          </cell>
        </row>
        <row r="2770">
          <cell r="A2770" t="str">
            <v>SOL-GRA-005</v>
          </cell>
          <cell r="B2770" t="str">
            <v>SOLEIRA DE GRANITO CINZA ANDORINHA E = 2 CM</v>
          </cell>
          <cell r="C2770" t="str">
            <v>M2</v>
          </cell>
          <cell r="D2770">
            <v>264.48</v>
          </cell>
        </row>
        <row r="2771">
          <cell r="A2771" t="str">
            <v>SOL-GRA-010</v>
          </cell>
          <cell r="B2771" t="str">
            <v>SOLEIRA DE GRANITO CINZA ANDORINHA E = 3 CM</v>
          </cell>
          <cell r="C2771" t="str">
            <v>M2</v>
          </cell>
          <cell r="D2771">
            <v>262.13</v>
          </cell>
        </row>
        <row r="2772">
          <cell r="A2772" t="str">
            <v>SOL-MAR-005</v>
          </cell>
          <cell r="B2772" t="str">
            <v>SOLEIRA DE MÁRMORE BRANCO E = 2 CM</v>
          </cell>
          <cell r="C2772" t="str">
            <v>M2</v>
          </cell>
          <cell r="D2772">
            <v>286.06</v>
          </cell>
        </row>
        <row r="2773">
          <cell r="A2773" t="str">
            <v>SOL-MAR-010</v>
          </cell>
          <cell r="B2773" t="str">
            <v>SOLEIRA DE MÁRMORE BRANCO E = 3 CM</v>
          </cell>
          <cell r="C2773" t="str">
            <v>M2</v>
          </cell>
          <cell r="D2773">
            <v>303.97000000000003</v>
          </cell>
        </row>
        <row r="2774">
          <cell r="A2774" t="str">
            <v>SON-SPT-005</v>
          </cell>
          <cell r="B2774" t="str">
            <v>MOBILIZAÇÃO E DESMOBILIZAÇÃO POR EQUIPAMENTO DE SONDAGEM A PERCUSSÃO D = 2 1/2"</v>
          </cell>
          <cell r="C2774" t="str">
            <v>VB</v>
          </cell>
          <cell r="D2774">
            <v>731.85</v>
          </cell>
        </row>
        <row r="2775">
          <cell r="A2775" t="str">
            <v>SON-SPT-010</v>
          </cell>
          <cell r="B2775" t="str">
            <v>SONDAGEM A PERCUSSÃO D = 2 1/2" COM MEDIDA DE SPT (FATURAMENTO MÍNIMO = 30 M)</v>
          </cell>
          <cell r="C2775" t="str">
            <v>M</v>
          </cell>
          <cell r="D2775">
            <v>78.67</v>
          </cell>
        </row>
        <row r="2776">
          <cell r="A2776" t="str">
            <v>SON-SPT-015</v>
          </cell>
          <cell r="B2776" t="str">
            <v>MOBILIZAÇÃO E DESMOBILIZAÇÃO POR EQUIPAMENTO DE SONDAGEM A PERCUSSÃO D = 4"</v>
          </cell>
          <cell r="C2776" t="str">
            <v>VB</v>
          </cell>
          <cell r="D2776">
            <v>1103.1300000000001</v>
          </cell>
        </row>
        <row r="2777">
          <cell r="A2777" t="str">
            <v>SON-SPT-020</v>
          </cell>
          <cell r="B2777" t="str">
            <v>SONDAGEM A PERCUSSÃO D = 4" COM MEDIDA DE SPT (FATURAMENTO MÍNIMO = 30 M)</v>
          </cell>
          <cell r="C2777" t="str">
            <v>M</v>
          </cell>
          <cell r="D2777">
            <v>130.31</v>
          </cell>
        </row>
        <row r="2778">
          <cell r="A2778" t="str">
            <v>SPDA-ABR-010</v>
          </cell>
          <cell r="B2778" t="str">
            <v>ABRAÇADEIRA GUIA PARA MASTROS SIMPLES PARA UMA DESCIDA 1 1/2"</v>
          </cell>
          <cell r="C2778" t="str">
            <v>U</v>
          </cell>
          <cell r="D2778">
            <v>12.79</v>
          </cell>
        </row>
        <row r="2779">
          <cell r="A2779" t="str">
            <v>SPDA-ABR-015</v>
          </cell>
          <cell r="B2779" t="str">
            <v>ABRAÇADEIRA GUIA PARA MASTROS SIMPLES PARA UMA DESCIDA 2"</v>
          </cell>
          <cell r="C2779" t="str">
            <v>U</v>
          </cell>
          <cell r="D2779">
            <v>13.35</v>
          </cell>
        </row>
        <row r="2780">
          <cell r="A2780" t="str">
            <v>SPDA-ABR-020</v>
          </cell>
          <cell r="B2780" t="str">
            <v>ABRAÇADEIRA GUIA PARA MASTROS SIMPLES PARA DUAS DESCIDA 1 1/2"</v>
          </cell>
          <cell r="C2780" t="str">
            <v>U</v>
          </cell>
          <cell r="D2780">
            <v>20.12</v>
          </cell>
        </row>
        <row r="2781">
          <cell r="A2781" t="str">
            <v>SPDA-ABR-025</v>
          </cell>
          <cell r="B2781" t="str">
            <v>ABRAÇADEIRA GUIA PARA MASTROS SIMPLES PARA DUAS DESCIDA 2"</v>
          </cell>
          <cell r="C2781" t="str">
            <v>U</v>
          </cell>
          <cell r="D2781">
            <v>20.28</v>
          </cell>
        </row>
        <row r="2782">
          <cell r="A2782" t="str">
            <v>SPDA-APA-005</v>
          </cell>
          <cell r="B2782" t="str">
            <v>APARELHO SINALIZADOR NOTURNO DE OBSTÁCULOS AÉREO, SIMPLES, COM CÉLULA FOTOELÉTRICA, INCLUSIVE UMA (1) LÂMPADA LED, POTÊNCIA 9W, BULBO A60, E SUPORTE DE TOPO PARA MASTRO, EXCLUSIVE MASTRO</v>
          </cell>
          <cell r="C2782" t="str">
            <v>U</v>
          </cell>
          <cell r="D2782">
            <v>133.91</v>
          </cell>
        </row>
        <row r="2783">
          <cell r="A2783" t="str">
            <v>SPDA-APA-010</v>
          </cell>
          <cell r="B2783" t="str">
            <v>APARELHO SINALIZADOR NOTURNO DE OBSTÁCULOS AÉREO, DUPLO, COM CÉLULA FOTOELÉTRICA, INCLUSIVE DUAS (2) LÂMPADAS LED, POTÊNCIA 9W, BULBO A60, E SUPORTE DE TOPO PARA MASTRO, EXCLUSIVE MASTRO</v>
          </cell>
          <cell r="C2783" t="str">
            <v>U</v>
          </cell>
          <cell r="D2783">
            <v>231.92</v>
          </cell>
        </row>
        <row r="2784">
          <cell r="A2784" t="str">
            <v>SPDA-ATE-005</v>
          </cell>
          <cell r="B2784" t="str">
            <v>ATERRAMENTO COMPLETO PARA PÁRA-RAIOS , COM HASTES DE COBRE COM ALMA DE AÇO TIPO "COPPERWELD"</v>
          </cell>
          <cell r="C2784" t="str">
            <v>U</v>
          </cell>
          <cell r="D2784">
            <v>1152.53</v>
          </cell>
        </row>
        <row r="2785">
          <cell r="A2785" t="str">
            <v>SPDA-BAR-005</v>
          </cell>
          <cell r="B2785" t="str">
            <v>BARRA CHATA DE ALUMÍNIO 3/4" X 1/4" X 3M</v>
          </cell>
          <cell r="C2785" t="str">
            <v>U</v>
          </cell>
          <cell r="D2785">
            <v>18.170000000000002</v>
          </cell>
        </row>
        <row r="2786">
          <cell r="A2786" t="str">
            <v>SPDA-BAR-010</v>
          </cell>
          <cell r="B2786" t="str">
            <v>BARRA CHATA DE ALUMÍNIO 7/8" X 1/8" X 3M</v>
          </cell>
          <cell r="C2786" t="str">
            <v>U</v>
          </cell>
          <cell r="D2786">
            <v>25.91</v>
          </cell>
        </row>
        <row r="2787">
          <cell r="A2787" t="str">
            <v>SPDA-BAR-020</v>
          </cell>
          <cell r="B2787" t="str">
            <v>RE-BAR 8MM X 4M COM 3 CLIPS PARA EMENDA 8-10MM</v>
          </cell>
          <cell r="C2787" t="str">
            <v>U</v>
          </cell>
          <cell r="D2787">
            <v>56.82</v>
          </cell>
        </row>
        <row r="2788">
          <cell r="A2788" t="str">
            <v>SPDA-BAR-025</v>
          </cell>
          <cell r="B2788" t="str">
            <v>RE-BAR 10MM X 3M COM 3 CLIPS PARA EMENDA 8-10MM</v>
          </cell>
          <cell r="C2788" t="str">
            <v>U</v>
          </cell>
          <cell r="D2788">
            <v>65.87</v>
          </cell>
        </row>
        <row r="2789">
          <cell r="A2789" t="str">
            <v>SPDA-BAR-030</v>
          </cell>
          <cell r="B2789" t="str">
            <v>RE-BAR 3/8" X 3,4M COM 3 CLIPS PARA EMENDA 8-10MM</v>
          </cell>
          <cell r="C2789" t="str">
            <v>U</v>
          </cell>
          <cell r="D2789">
            <v>63.63</v>
          </cell>
        </row>
        <row r="2790">
          <cell r="A2790" t="str">
            <v>SPDA-CAB-055</v>
          </cell>
          <cell r="B2790" t="str">
            <v>CORDOALHA EM AÇO GALVANIZADO 3/8" SM COM 7 FIOS</v>
          </cell>
          <cell r="C2790" t="str">
            <v>M</v>
          </cell>
          <cell r="D2790">
            <v>33.06</v>
          </cell>
        </row>
        <row r="2791">
          <cell r="A2791" t="str">
            <v>SPDA-CAB-060</v>
          </cell>
          <cell r="B2791" t="str">
            <v>CORDOALHA FLEXÍVEL DE COBRE ESTANHADO 25 X 100 MM COM 4 FUROS D = 11 MM</v>
          </cell>
          <cell r="C2791" t="str">
            <v>U</v>
          </cell>
          <cell r="D2791">
            <v>42.52</v>
          </cell>
        </row>
        <row r="2792">
          <cell r="A2792" t="str">
            <v>SPDA-CAB-065</v>
          </cell>
          <cell r="B2792" t="str">
            <v>CORDOALHA FLEXÍVEL DE COBRE ESTANHADO 25 X 235 MM COM 4 FUROS D = 11 MM</v>
          </cell>
          <cell r="C2792" t="str">
            <v>U</v>
          </cell>
          <cell r="D2792">
            <v>43.28</v>
          </cell>
        </row>
        <row r="2793">
          <cell r="A2793" t="str">
            <v>SPDA-CAB-070</v>
          </cell>
          <cell r="B2793" t="str">
            <v>CORDOALHA FLEXÍVEL DE COBRE ESTANHADO 25 X 300 MM COM 4 FUROS D = 11 MM</v>
          </cell>
          <cell r="C2793" t="str">
            <v>U</v>
          </cell>
          <cell r="D2793">
            <v>26.92</v>
          </cell>
        </row>
        <row r="2794">
          <cell r="A2794" t="str">
            <v>SPDA-CAB-075</v>
          </cell>
          <cell r="B2794" t="str">
            <v>CORDOALHA FLEXÍVEL DE COBRE ESTANHADO 25 X 500 MM COM 4 FUROS D = 11 MM</v>
          </cell>
          <cell r="C2794" t="str">
            <v>U</v>
          </cell>
          <cell r="D2794">
            <v>53.56</v>
          </cell>
        </row>
        <row r="2795">
          <cell r="A2795" t="str">
            <v>SPDA-CRV-005</v>
          </cell>
          <cell r="B2795" t="str">
            <v>CURVA DE ALUMÍNIO 3/4" X 1/4" X 300MM</v>
          </cell>
          <cell r="C2795" t="str">
            <v>U</v>
          </cell>
          <cell r="D2795">
            <v>6.61</v>
          </cell>
        </row>
        <row r="2796">
          <cell r="A2796" t="str">
            <v>SPDA-CRV-010</v>
          </cell>
          <cell r="B2796" t="str">
            <v>CURVA DE ALUMÍNIO 7/8" X 1/8" X 300MM</v>
          </cell>
          <cell r="C2796" t="str">
            <v>U</v>
          </cell>
          <cell r="D2796">
            <v>4.5599999999999996</v>
          </cell>
        </row>
        <row r="2797">
          <cell r="A2797" t="str">
            <v>SPDA-CRV-015</v>
          </cell>
          <cell r="B2797" t="str">
            <v>CURVA DE COBRE 3/4" X 3/16" X 300MM</v>
          </cell>
          <cell r="C2797" t="str">
            <v>U</v>
          </cell>
          <cell r="D2797">
            <v>21.56</v>
          </cell>
        </row>
        <row r="2798">
          <cell r="A2798" t="str">
            <v>SPDA-CXS-005</v>
          </cell>
          <cell r="B2798" t="str">
            <v>CAIXA DE EQUALIZAÇÃO DE EMBUTIR COM SAIDAS NAS PARTES SUPERIOR E INFERIOR PARA ELETRODUTO DE 25MM (1"), 20 X 20 X 14 MM, COM NOVE TERMINAIS</v>
          </cell>
          <cell r="C2798" t="str">
            <v>U</v>
          </cell>
          <cell r="D2798">
            <v>196.06</v>
          </cell>
        </row>
        <row r="2799">
          <cell r="A2799" t="str">
            <v>SPDA-CXS-010</v>
          </cell>
          <cell r="B2799" t="str">
            <v>CAIXA DE EQUALIZAÇÃO PARA USO INTERNO COM 9 TERMINAIS 210X210X90MM EM AÇO</v>
          </cell>
          <cell r="C2799" t="str">
            <v>U</v>
          </cell>
          <cell r="D2799">
            <v>182.82</v>
          </cell>
        </row>
        <row r="2800">
          <cell r="A2800" t="str">
            <v>SPDA-CXS-015</v>
          </cell>
          <cell r="B2800" t="str">
            <v>CAIXA DE EQUALIZAÇÃO PARA USO INTERNO E EXTERNO COM 9 TERMINAIS 380X320X175MM EM AÇO E ACABAMENTO EM EPOXI</v>
          </cell>
          <cell r="C2800" t="str">
            <v>U</v>
          </cell>
          <cell r="D2800">
            <v>267.41000000000003</v>
          </cell>
        </row>
        <row r="2801">
          <cell r="A2801" t="str">
            <v>SPDA-CXS-020</v>
          </cell>
          <cell r="B2801" t="str">
            <v>CAIXA DE INSPEÇÃO EM PVC, DIÂMETRO DE 30CM, ALTURA DE 30CM, COM TAMPA EM FERRO FUNDIDO, EXCLUSIVE HASTE DE ATERRAMENTO, INCLUSIVE INSTALAÇÃO</v>
          </cell>
          <cell r="C2801" t="str">
            <v>UN</v>
          </cell>
          <cell r="D2801">
            <v>95.41</v>
          </cell>
        </row>
        <row r="2802">
          <cell r="A2802" t="str">
            <v>SPDA-CXS-025</v>
          </cell>
          <cell r="B2802" t="str">
            <v>CAIXA DE INSPEÇÃO EM CIMENTO AGREGADO 300X300 MM COM TAPA EM FERRO FUNDIDO</v>
          </cell>
          <cell r="C2802" t="str">
            <v>UN</v>
          </cell>
          <cell r="D2802">
            <v>123.62</v>
          </cell>
        </row>
        <row r="2803">
          <cell r="A2803" t="str">
            <v>SPDA-FUZ-050</v>
          </cell>
          <cell r="B2803" t="str">
            <v>FUSÍVEL DIAZED RETARDADO 63A</v>
          </cell>
          <cell r="C2803" t="str">
            <v>U</v>
          </cell>
          <cell r="D2803">
            <v>20.82</v>
          </cell>
        </row>
        <row r="2804">
          <cell r="A2804" t="str">
            <v>SPDA-FUZ-055</v>
          </cell>
          <cell r="B2804" t="str">
            <v>FUSÍVEL DIAZED RETARDADO 35A</v>
          </cell>
          <cell r="C2804" t="str">
            <v>U</v>
          </cell>
          <cell r="D2804">
            <v>4.84</v>
          </cell>
        </row>
        <row r="2805">
          <cell r="A2805" t="str">
            <v>SPDA-HST-005</v>
          </cell>
          <cell r="B2805" t="str">
            <v>HASTE PARA ATERRAMENTO, ALTA CAMADA, 3/4" X 3M</v>
          </cell>
          <cell r="C2805" t="str">
            <v>U</v>
          </cell>
          <cell r="D2805">
            <v>347.46</v>
          </cell>
        </row>
        <row r="2806">
          <cell r="A2806" t="str">
            <v>SPDA-MAS-005</v>
          </cell>
          <cell r="B2806" t="str">
            <v>MASTRO SIMPLES DE FERRO GALVANIZADO PARA PÁRA-RAIOS, ALTURA DE 3 M, Ø 40 MM (1 1/2") OU 50 MM (2"), COMPLETO</v>
          </cell>
          <cell r="C2806" t="str">
            <v>U</v>
          </cell>
          <cell r="D2806">
            <v>1007.81</v>
          </cell>
        </row>
        <row r="2807">
          <cell r="A2807" t="str">
            <v>SPDA-PRF-005</v>
          </cell>
          <cell r="B2807" t="str">
            <v>PARA-RAIO DE LATAO CROMADO, COBRE CROMADO OU ACO INOXIDAVEL, TIPO FRANKLIN</v>
          </cell>
          <cell r="C2807" t="str">
            <v>U</v>
          </cell>
          <cell r="D2807">
            <v>171.02</v>
          </cell>
        </row>
        <row r="2808">
          <cell r="A2808" t="str">
            <v>SPDA-TER-015</v>
          </cell>
          <cell r="B2808" t="str">
            <v>TERMINAL A COMPRESSAO EM COBRE ESTANHADO 1 FURO PARA CABO 2,5 MM2</v>
          </cell>
          <cell r="C2808" t="str">
            <v>U</v>
          </cell>
          <cell r="D2808">
            <v>5.03</v>
          </cell>
        </row>
        <row r="2809">
          <cell r="A2809" t="str">
            <v>SPDA-TER-016</v>
          </cell>
          <cell r="B2809" t="str">
            <v>TERMINAL A COMPRESSAO EM COBRE ESTANHADO 1 FURO PARA CABO 16 MM2</v>
          </cell>
          <cell r="C2809" t="str">
            <v>U</v>
          </cell>
          <cell r="D2809">
            <v>13.94</v>
          </cell>
        </row>
        <row r="2810">
          <cell r="A2810" t="str">
            <v>SPDA-TER-020</v>
          </cell>
          <cell r="B2810" t="str">
            <v>TERMINAL A COMPRESSAO EM COBRE ESTANHADO 1 FURO PARA CABO 25 MM2</v>
          </cell>
          <cell r="C2810" t="str">
            <v>U</v>
          </cell>
          <cell r="D2810">
            <v>16.29</v>
          </cell>
        </row>
        <row r="2811">
          <cell r="A2811" t="str">
            <v>SPDA-TER-025</v>
          </cell>
          <cell r="B2811" t="str">
            <v>TERMINAL A COMPRESSAO EM COBRE ESTANHADO 1 FURO PARA CABO 35 MM2</v>
          </cell>
          <cell r="C2811" t="str">
            <v>U</v>
          </cell>
          <cell r="D2811">
            <v>18</v>
          </cell>
        </row>
        <row r="2812">
          <cell r="A2812" t="str">
            <v>SPDA-TER-030</v>
          </cell>
          <cell r="B2812" t="str">
            <v>TERMINAL A COMPRESSAO EM COBRE ESTANHADO 1 FURO PARA CABO 50 MM2</v>
          </cell>
          <cell r="C2812" t="str">
            <v>U</v>
          </cell>
          <cell r="D2812">
            <v>22.95</v>
          </cell>
        </row>
        <row r="2813">
          <cell r="A2813" t="str">
            <v>SPDA-TER-035</v>
          </cell>
          <cell r="B2813" t="str">
            <v>TERMINAL A COMPRESSAO EM COBRE ESTANHADO 2 FUROS PARA CABO 16 MM2</v>
          </cell>
          <cell r="C2813" t="str">
            <v>U</v>
          </cell>
          <cell r="D2813">
            <v>17.48</v>
          </cell>
        </row>
        <row r="2814">
          <cell r="A2814" t="str">
            <v>SPDA-TER-040</v>
          </cell>
          <cell r="B2814" t="str">
            <v>TERMINAL A COMPRESSAO EM COBRE ESTANHADO 2 FUROS PARA CABO 25 MM2</v>
          </cell>
          <cell r="C2814" t="str">
            <v>U</v>
          </cell>
          <cell r="D2814">
            <v>18.64</v>
          </cell>
        </row>
        <row r="2815">
          <cell r="A2815" t="str">
            <v>SPDA-TER-045</v>
          </cell>
          <cell r="B2815" t="str">
            <v>TERMINAL A COMPRESSAO EM COBRE ESTANHADO 2 FUROS PARA CABO 35 MM2</v>
          </cell>
          <cell r="C2815" t="str">
            <v>U</v>
          </cell>
          <cell r="D2815">
            <v>22.15</v>
          </cell>
        </row>
        <row r="2816">
          <cell r="A2816" t="str">
            <v>SPDA-TER-050</v>
          </cell>
          <cell r="B2816" t="str">
            <v>TERMINAL A COMPRESSAO EM COBRE ESTANHADO 2 FUROS PARA CABO 50 MM2</v>
          </cell>
          <cell r="C2816" t="str">
            <v>U</v>
          </cell>
          <cell r="D2816">
            <v>29.04</v>
          </cell>
        </row>
        <row r="2817">
          <cell r="A2817" t="str">
            <v>SPDA-VLC-005</v>
          </cell>
          <cell r="B2817" t="str">
            <v>VLC SLIM CLASSE 1 275V 12,5/60kA</v>
          </cell>
          <cell r="C2817" t="str">
            <v>U</v>
          </cell>
          <cell r="D2817">
            <v>96.19</v>
          </cell>
        </row>
        <row r="2818">
          <cell r="A2818" t="str">
            <v>SPT-001</v>
          </cell>
          <cell r="B2818" t="str">
            <v>SONDAGENS A PERCUSSÃO D = 2 1/2", INCLUSIVE RELATÓRIO (para uso exclusivo da Secretária de Estado de Transportes e Obras Públicas de Minas Gerais)</v>
          </cell>
        </row>
        <row r="2819">
          <cell r="A2819" t="str">
            <v>SPT-MOB-015</v>
          </cell>
          <cell r="B2819" t="str">
            <v xml:space="preserve">MOBILIZAÇÃO E INSTALAÇÃO </v>
          </cell>
          <cell r="C2819" t="str">
            <v>UN</v>
          </cell>
          <cell r="D2819">
            <v>999.49</v>
          </cell>
        </row>
        <row r="2820">
          <cell r="A2820" t="str">
            <v>SPT-SON-015</v>
          </cell>
          <cell r="B2820" t="str">
            <v xml:space="preserve">SONDAGEM A PERCUSSÃO </v>
          </cell>
          <cell r="C2820" t="str">
            <v>M</v>
          </cell>
          <cell r="D2820">
            <v>78.67</v>
          </cell>
        </row>
        <row r="2821">
          <cell r="A2821" t="str">
            <v>TER-API-005</v>
          </cell>
          <cell r="B2821" t="str">
            <v>APILOAMENTO DO FUNDO DE VALAS COM SOQUETE</v>
          </cell>
          <cell r="C2821" t="str">
            <v>M2</v>
          </cell>
          <cell r="D2821">
            <v>18.64</v>
          </cell>
        </row>
        <row r="2822">
          <cell r="A2822" t="str">
            <v>TER-API-010</v>
          </cell>
          <cell r="B2822" t="str">
            <v>APILOAMENTO DO FUNDO DE VALAS COM PLACA</v>
          </cell>
          <cell r="C2822" t="str">
            <v>M2</v>
          </cell>
          <cell r="D2822">
            <v>10.47</v>
          </cell>
        </row>
        <row r="2823">
          <cell r="A2823" t="str">
            <v>TER-ATE-005</v>
          </cell>
          <cell r="B2823" t="str">
            <v>ATERRO COMPACTADO COM ROLO VIBRATÓRIO SEM GRAU DE COMPACTAÇÃO</v>
          </cell>
          <cell r="C2823" t="str">
            <v>M3</v>
          </cell>
          <cell r="D2823">
            <v>2.36</v>
          </cell>
        </row>
        <row r="2824">
          <cell r="A2824" t="str">
            <v>TER-ATE-010</v>
          </cell>
          <cell r="B2824" t="str">
            <v>ATERRO COMPACTADO COM PLACA VIBRATÓRIA</v>
          </cell>
          <cell r="C2824" t="str">
            <v>M3</v>
          </cell>
          <cell r="D2824">
            <v>38</v>
          </cell>
        </row>
        <row r="2825">
          <cell r="A2825" t="str">
            <v>TER-ATE-015</v>
          </cell>
          <cell r="B2825" t="str">
            <v>ATERRO COMPACTADO MANUAL, COM SOQUETE</v>
          </cell>
          <cell r="C2825" t="str">
            <v>M3</v>
          </cell>
          <cell r="D2825">
            <v>55.11</v>
          </cell>
        </row>
        <row r="2826">
          <cell r="A2826" t="str">
            <v>TER-ATE-020</v>
          </cell>
          <cell r="B2826" t="str">
            <v>ATERRO COMPACTADO COM ROLO VIBRATÓRIO A 95% DO P.N.</v>
          </cell>
          <cell r="C2826" t="str">
            <v>M3</v>
          </cell>
          <cell r="D2826">
            <v>2.5499999999999998</v>
          </cell>
        </row>
        <row r="2827">
          <cell r="A2827" t="str">
            <v>TER-COM-005</v>
          </cell>
          <cell r="B2827" t="str">
            <v>COMPACTAÇÃO DE VALAS OU ÁREAS, MANUALMENTE A 95% DO PN, COM PLACA VIBRATÓRIA</v>
          </cell>
          <cell r="C2827" t="str">
            <v>M3</v>
          </cell>
          <cell r="D2827">
            <v>46.1</v>
          </cell>
        </row>
        <row r="2828">
          <cell r="A2828" t="str">
            <v>TER-COR-005</v>
          </cell>
          <cell r="B2828" t="str">
            <v>CORTE E DESATERRO PARA REGULARIZAÇÃO E ARRASTAMENTO NIVELADO A CURTA DISTÂNCIA COM LÂMINA</v>
          </cell>
          <cell r="C2828" t="str">
            <v>M3</v>
          </cell>
          <cell r="D2828">
            <v>3.17</v>
          </cell>
        </row>
        <row r="2829">
          <cell r="A2829" t="str">
            <v>TER-ECR-005</v>
          </cell>
          <cell r="B2829" t="str">
            <v>ESCORAMENTO DE VALA TIPO CONTÍNUO EMPREGANDO PRANCHAS E LONGARINAS DE PEROBA</v>
          </cell>
          <cell r="C2829" t="str">
            <v>M2</v>
          </cell>
          <cell r="D2829">
            <v>85.41</v>
          </cell>
        </row>
        <row r="2830">
          <cell r="A2830" t="str">
            <v>TER-ECR-010</v>
          </cell>
          <cell r="B2830" t="str">
            <v>ESCORAMENTO DE VALA TIPO DESCONTÍNUO EMPREGANDO PRANCHAS E LONGARINAS DE PEROBA</v>
          </cell>
          <cell r="C2830" t="str">
            <v>M2</v>
          </cell>
          <cell r="D2830">
            <v>51.65</v>
          </cell>
        </row>
        <row r="2831">
          <cell r="A2831" t="str">
            <v>TER-ESC-005</v>
          </cell>
          <cell r="B2831" t="str">
            <v>ESCAVAÇÃO MECÂNICA COM TRATOR, INCLUSIVE TRANSPORTE ATÉ 50 M EM MATERIAL DE 1ª CATEGORIA</v>
          </cell>
          <cell r="C2831" t="str">
            <v>M3</v>
          </cell>
          <cell r="D2831">
            <v>3.41</v>
          </cell>
        </row>
        <row r="2832">
          <cell r="A2832" t="str">
            <v>TER-ESC-010</v>
          </cell>
          <cell r="B2832" t="str">
            <v>ESCAVAÇÃO MECÂNICA COM TRATOR, INCLUSIVE TRANSPORTE ATÉ 50 M EM MATERIAL DE 2ª CATEGORIA</v>
          </cell>
          <cell r="C2832" t="str">
            <v>M3</v>
          </cell>
          <cell r="D2832">
            <v>4.84</v>
          </cell>
        </row>
        <row r="2833">
          <cell r="A2833" t="str">
            <v>TER-ESC-015</v>
          </cell>
          <cell r="B2833" t="str">
            <v>ESCAVAÇÃO E CARGA MECANIZADA EM MATERIAL DE 1ª CATEGORIA</v>
          </cell>
          <cell r="C2833" t="str">
            <v>M3</v>
          </cell>
          <cell r="D2833">
            <v>6.3</v>
          </cell>
        </row>
        <row r="2834">
          <cell r="A2834" t="str">
            <v>TER-ESC-020</v>
          </cell>
          <cell r="B2834" t="str">
            <v>ESCAVAÇÃO E CARGA MECANIZADA EM MATERIAL DE 2ª CATEGORIA</v>
          </cell>
          <cell r="C2834" t="str">
            <v>M3</v>
          </cell>
          <cell r="D2834">
            <v>8.39</v>
          </cell>
        </row>
        <row r="2835">
          <cell r="A2835" t="str">
            <v>TER-ESC-035</v>
          </cell>
          <cell r="B2835" t="str">
            <v>ESCAVAÇÃO MANUAL DE VALA COM PROFUNDIDADE MENOR OU IGUAL A 1,5M</v>
          </cell>
          <cell r="C2835" t="str">
            <v>M3</v>
          </cell>
          <cell r="D2835">
            <v>55.11</v>
          </cell>
        </row>
        <row r="2836">
          <cell r="A2836" t="str">
            <v>TER-ESC-040</v>
          </cell>
          <cell r="B2836" t="str">
            <v>ESCAVAÇÃO MANUAL DE VALA COM PROFUNDIDADE MAIOR QUE 1,5M E MENOR OU IGUAL 3,0M</v>
          </cell>
          <cell r="C2836" t="str">
            <v>M3</v>
          </cell>
          <cell r="D2836">
            <v>72.94</v>
          </cell>
        </row>
        <row r="2837">
          <cell r="A2837" t="str">
            <v>TER-ESC-045</v>
          </cell>
          <cell r="B2837" t="str">
            <v>ESCAVAÇÃO MANUAL DE VALA COM PROFUNDIDADE MAIOR QUE 3,0M E MENOR OU IGUAL 5,0M</v>
          </cell>
          <cell r="C2837" t="str">
            <v>M3</v>
          </cell>
          <cell r="D2837">
            <v>97.26</v>
          </cell>
        </row>
        <row r="2838">
          <cell r="A2838" t="str">
            <v>TER-ESC-050</v>
          </cell>
          <cell r="B2838" t="str">
            <v>ESCAVAÇÃO MANUAL DE TERRA (DESATERRO MANUAL)</v>
          </cell>
          <cell r="C2838" t="str">
            <v>M3</v>
          </cell>
          <cell r="D2838">
            <v>32.42</v>
          </cell>
        </row>
        <row r="2839">
          <cell r="A2839" t="str">
            <v>TER-ESC-055</v>
          </cell>
          <cell r="B2839" t="str">
            <v>ESCAVAÇÃO MECÂNICA DE VALAS COM DESCARGA LATERAL H &lt;= 1,50 M</v>
          </cell>
          <cell r="C2839" t="str">
            <v>M3</v>
          </cell>
          <cell r="D2839">
            <v>9.84</v>
          </cell>
        </row>
        <row r="2840">
          <cell r="A2840" t="str">
            <v>TER-ESC-060</v>
          </cell>
          <cell r="B2840" t="str">
            <v>ESCAVAÇÃO MECÂNICA DE VALAS COM DESCARGA LATERAL 1,50 M &lt; H &lt;= 3,00 M</v>
          </cell>
          <cell r="C2840" t="str">
            <v>M3</v>
          </cell>
          <cell r="D2840">
            <v>11.8</v>
          </cell>
        </row>
        <row r="2841">
          <cell r="A2841" t="str">
            <v>TER-ESC-065</v>
          </cell>
          <cell r="B2841" t="str">
            <v>ESCAVAÇÃO MECÂNICA DE VALAS COM DESCARGA LATERAL 3,00 M &lt; H &lt;= 5,00 M</v>
          </cell>
          <cell r="C2841" t="str">
            <v>M3</v>
          </cell>
          <cell r="D2841">
            <v>14.76</v>
          </cell>
        </row>
        <row r="2842">
          <cell r="A2842" t="str">
            <v>TER-ESC-070</v>
          </cell>
          <cell r="B2842" t="str">
            <v>ESCAVAÇÃO MECÂNICA DE VALAS COM DESCARGA LATERAL H &gt; 5,00 M</v>
          </cell>
          <cell r="C2842" t="str">
            <v>M3</v>
          </cell>
          <cell r="D2842">
            <v>17.71</v>
          </cell>
        </row>
        <row r="2843">
          <cell r="A2843" t="str">
            <v>TER-ESC-075</v>
          </cell>
          <cell r="B2843" t="str">
            <v>ESCAVAÇÃO MECÂNICA DE VALAS COM DESCARGA SOBRE CAMINHÃO H &lt;= 1,50 M</v>
          </cell>
          <cell r="C2843" t="str">
            <v>M3</v>
          </cell>
          <cell r="D2843">
            <v>7.96</v>
          </cell>
        </row>
        <row r="2844">
          <cell r="A2844" t="str">
            <v>TER-ESC-080</v>
          </cell>
          <cell r="B2844" t="str">
            <v>ESCAVAÇÃO MECÂNICA DE VALAS COM DESCARGA SOBRE CAMINHÃO 1,50 M &lt; H &lt;= 3,00 M</v>
          </cell>
          <cell r="C2844" t="str">
            <v>M3</v>
          </cell>
          <cell r="D2844">
            <v>9.44</v>
          </cell>
        </row>
        <row r="2845">
          <cell r="A2845" t="str">
            <v>TER-ESC-085</v>
          </cell>
          <cell r="B2845" t="str">
            <v>ESCAVAÇÃO MECÂNICA DE VALAS COM DESCARGA SOBRE CAMINHÃO 3,00 M &lt; H &lt;= 5,00 M</v>
          </cell>
          <cell r="C2845" t="str">
            <v>M3</v>
          </cell>
          <cell r="D2845">
            <v>11.8</v>
          </cell>
        </row>
        <row r="2846">
          <cell r="A2846" t="str">
            <v>TER-ESC-090</v>
          </cell>
          <cell r="B2846" t="str">
            <v>ESCAVAÇÃO MECÂNICA DE VALAS COM DESCARGA SOBRE CAMINHÃO H &gt; 5,00 M</v>
          </cell>
          <cell r="C2846" t="str">
            <v>M3</v>
          </cell>
          <cell r="D2846">
            <v>14.16</v>
          </cell>
        </row>
        <row r="2847">
          <cell r="A2847" t="str">
            <v>TER-ESC-095</v>
          </cell>
          <cell r="B2847" t="str">
            <v>ESCAVAÇÃO MECÂNICA EM SOLO MOLE COM DESCARGA DIRETA SOBRE CAMINHÃO</v>
          </cell>
          <cell r="C2847" t="str">
            <v>M3</v>
          </cell>
          <cell r="D2847">
            <v>14.76</v>
          </cell>
        </row>
        <row r="2848">
          <cell r="A2848" t="str">
            <v>TER-REA-005</v>
          </cell>
          <cell r="B2848" t="str">
            <v>REATERRO MANUAL DE VALA</v>
          </cell>
          <cell r="C2848" t="str">
            <v>M3</v>
          </cell>
          <cell r="D2848">
            <v>55.11</v>
          </cell>
        </row>
        <row r="2849">
          <cell r="A2849" t="str">
            <v>TER-REA-010</v>
          </cell>
          <cell r="B2849" t="str">
            <v>REATERRO COMPACTADO DE VALA COM EQUIPAMENTO PLACA VIBRATÓRIA</v>
          </cell>
          <cell r="C2849" t="str">
            <v>M3</v>
          </cell>
          <cell r="D2849">
            <v>38</v>
          </cell>
        </row>
        <row r="2850">
          <cell r="A2850" t="str">
            <v>TER-REG-005</v>
          </cell>
          <cell r="B2850" t="str">
            <v>REGULARIZAÇÃO E COMPACTAÇÃO DE TERRENO MANUAL, COM SOQUETE</v>
          </cell>
          <cell r="C2850" t="str">
            <v>M2</v>
          </cell>
          <cell r="D2850">
            <v>7.82</v>
          </cell>
        </row>
        <row r="2851">
          <cell r="A2851" t="str">
            <v>TER-REG-010</v>
          </cell>
          <cell r="B2851" t="str">
            <v>REGULARIZAÇÃO E COMPACTAÇÃO DE TERRENO COM PLACA VIBRATÓRIA</v>
          </cell>
          <cell r="C2851" t="str">
            <v>M2</v>
          </cell>
          <cell r="D2851">
            <v>4.08</v>
          </cell>
        </row>
        <row r="2852">
          <cell r="A2852" t="str">
            <v>TER-REG-015</v>
          </cell>
          <cell r="B2852" t="str">
            <v>REGULARIZAÇÃO E COMPACTAÇÃO DE TERRENO COM ROLO VIBRATÓRIO</v>
          </cell>
          <cell r="C2852" t="str">
            <v>M2</v>
          </cell>
          <cell r="D2852">
            <v>2.54</v>
          </cell>
        </row>
        <row r="2853">
          <cell r="A2853" t="str">
            <v>TRA-CAÇ-015</v>
          </cell>
          <cell r="B2853" t="str">
            <v>TRANSPORTE DE MATERIAL DEMOLIDO EM CAÇAMBA</v>
          </cell>
          <cell r="C2853" t="str">
            <v>M3</v>
          </cell>
          <cell r="D2853">
            <v>48</v>
          </cell>
        </row>
        <row r="2854">
          <cell r="A2854" t="str">
            <v>TRA-CAÇ-016</v>
          </cell>
          <cell r="B2854" t="str">
            <v>TRANSPORTE DE MATERIAL DEMOLIDO EM CAÇAMBA (Município: Belo Horizonte)</v>
          </cell>
          <cell r="C2854" t="str">
            <v>M3</v>
          </cell>
          <cell r="D2854">
            <v>48</v>
          </cell>
        </row>
        <row r="2855">
          <cell r="A2855" t="str">
            <v>TRA-CAM-005</v>
          </cell>
          <cell r="B2855" t="str">
            <v>TRANSPORTE DE MATERIAL DE QUALQUER NATUREZA EM CAMINHÃO DMT &lt;= 1 KM (DENTRO DO PERÍMETRO URBANO)</v>
          </cell>
          <cell r="C2855" t="str">
            <v>M3</v>
          </cell>
          <cell r="D2855">
            <v>4.28</v>
          </cell>
        </row>
        <row r="2856">
          <cell r="A2856" t="str">
            <v>TRA-CAM-010</v>
          </cell>
          <cell r="B2856" t="str">
            <v>TRANSPORTE DE MATERIAL DE QUALQUER NATUREZA EM CAMINHÃO 1 KM &lt; DMT &lt;= 2 KM (DENTRO DO PERÍMETRO URBANO)</v>
          </cell>
          <cell r="C2856" t="str">
            <v>M3</v>
          </cell>
          <cell r="D2856">
            <v>14.63</v>
          </cell>
        </row>
        <row r="2857">
          <cell r="A2857" t="str">
            <v>TRA-CAM-015</v>
          </cell>
          <cell r="B2857" t="str">
            <v>TRANSPORTE DE MATERIAL DE QUALQUER NATUREZA EM CAMINHÃO 2 KM &lt; DMT &lt;= 5 KM (DENTRO DO PERÍMETRO URBANO)</v>
          </cell>
          <cell r="C2857" t="str">
            <v>M3XKM</v>
          </cell>
          <cell r="D2857">
            <v>4.3</v>
          </cell>
        </row>
        <row r="2858">
          <cell r="A2858" t="str">
            <v>TRA-CAM-020</v>
          </cell>
          <cell r="B2858" t="str">
            <v>TRANSPORTE DE MATERIAL DE QUALQUER NATUREZA EM CAMINHÃO DMT &gt; 5 KM (DENTRO DO PERÍMETRO URBANO)</v>
          </cell>
          <cell r="C2858" t="str">
            <v>M3XKM</v>
          </cell>
          <cell r="D2858">
            <v>4.13</v>
          </cell>
        </row>
        <row r="2859">
          <cell r="A2859" t="str">
            <v>TRA-CAR-005</v>
          </cell>
          <cell r="B2859" t="str">
            <v>CARGA DE MATERIAL DE QUALQUER NATUREZA SOBRE CAMINHÃO - MANUAL</v>
          </cell>
          <cell r="C2859" t="str">
            <v>M3</v>
          </cell>
          <cell r="D2859">
            <v>32.42</v>
          </cell>
        </row>
        <row r="2860">
          <cell r="A2860" t="str">
            <v>TRA-CAR-010</v>
          </cell>
          <cell r="B2860" t="str">
            <v>CARGA DE MATERIAL DE QUALQUER NATUREZA SOBRE CAMINHÃO - MECÂNICA</v>
          </cell>
          <cell r="C2860" t="str">
            <v>M3</v>
          </cell>
          <cell r="D2860">
            <v>2.5299999999999998</v>
          </cell>
        </row>
        <row r="2861">
          <cell r="A2861" t="str">
            <v>TRA-MAO-005</v>
          </cell>
          <cell r="B2861" t="str">
            <v>TRANSPORTE DE MATERIAL DE QUALQUER NATUREZA COM CARRINHO DE MÃO, COM DISTÂNCIAS MENORES OU IGUAIS A 50M, INCLUSIVE CARGA/DESCARGA</v>
          </cell>
          <cell r="C2861" t="str">
            <v>M3</v>
          </cell>
          <cell r="D2861">
            <v>19.170000000000002</v>
          </cell>
        </row>
        <row r="2862">
          <cell r="A2862" t="str">
            <v>TRA-MAO-010</v>
          </cell>
          <cell r="B2862" t="str">
            <v>TRANSPORTE DE MATERIAL DE QUALQUER NATUREZA COM CARRINHO DE MÃO, COM DISTÂNCIAS MAIORES QUE 50M E MENORES OU IGUAIS A 100M, INCLUSIVE CARGA/DESGARGA</v>
          </cell>
          <cell r="C2862" t="str">
            <v>M3</v>
          </cell>
          <cell r="D2862">
            <v>32.119999999999997</v>
          </cell>
        </row>
        <row r="2863">
          <cell r="A2863" t="str">
            <v>URB-COR-005</v>
          </cell>
          <cell r="B2863" t="str">
            <v>GUIA DE CORDÃO BOLEADO, EM CONCRETO COM FCK 20MPA, PRÉ-MOLDADA, 10X10CM (ALTURA X LARGURA), INCLUSIVE UMA (1) FIADA DE BLOCO DE CONCRETO, ESP. 9CM, ESCAVAÇÃO, APILOAMENTO E TRANSPORTE COM RETIRADA DO MATERIAL ESCAVADO (EM CAÇAMBA)</v>
          </cell>
          <cell r="C2863" t="str">
            <v>M</v>
          </cell>
          <cell r="D2863">
            <v>32.47</v>
          </cell>
        </row>
        <row r="2864">
          <cell r="A2864" t="str">
            <v>URB-DRE-005</v>
          </cell>
          <cell r="B2864" t="str">
            <v>FORNECIMENTO E LANÇAMENTO DE BRITA EM DRENO E PÁTIO</v>
          </cell>
          <cell r="C2864" t="str">
            <v>M3</v>
          </cell>
          <cell r="D2864">
            <v>126.18</v>
          </cell>
        </row>
        <row r="2865">
          <cell r="A2865" t="str">
            <v>URB-DRE-010</v>
          </cell>
          <cell r="B2865" t="str">
            <v>FORNECIMENTO E LANÇAMENTO DE AREIA EM DRENO E PÁTIO</v>
          </cell>
          <cell r="C2865" t="str">
            <v>M3</v>
          </cell>
          <cell r="D2865">
            <v>128.30000000000001</v>
          </cell>
        </row>
        <row r="2866">
          <cell r="A2866" t="str">
            <v>URB-DRE-015</v>
          </cell>
          <cell r="B2866" t="str">
            <v>FORNECIMENTO E LANÇAMENTO DE CASCALHO EM DRENO E PÁTIO</v>
          </cell>
          <cell r="C2866" t="str">
            <v>M3</v>
          </cell>
          <cell r="D2866">
            <v>82.4</v>
          </cell>
        </row>
        <row r="2867">
          <cell r="A2867" t="str">
            <v>URB-MFC-005</v>
          </cell>
          <cell r="B2867" t="str">
            <v>GUIA DE MEIO-FIO, EM CONCRETO COM FCK 20MPA, PRÉ-MOLDADA, MFC-01 PADRÃO DER-MG, DIMENSÕES (12X16,7X35)CM, EXCLUSIVE SARJETA, INCLUSIVE ESCAVAÇÃO, APILOAMENTO E TRANSPORTE COM RETIRADA DO MATERIAL ESCAVADO (EM CAÇAMBA)</v>
          </cell>
          <cell r="C2867" t="str">
            <v>M</v>
          </cell>
          <cell r="D2867">
            <v>50.06</v>
          </cell>
        </row>
        <row r="2868">
          <cell r="A2868" t="str">
            <v>URB-MFC-010</v>
          </cell>
          <cell r="B2868" t="str">
            <v>GUIA DE MEIO-FIO, EM CONCRETO COM FCK 20MPA, PRÉ-MOLDADA, MFC-03 PADRÃO DER-MG, DIMENSÕES (12X18X45)CM, EXCLUSIVE SARJETA, INCLUSIVE ESCAVAÇÃO, APILOAMENTO E TRANSPORTE COM RETIRADA DO MATERIAL ESCAVADO (EM CAÇAMBA)</v>
          </cell>
          <cell r="C2868" t="str">
            <v>M</v>
          </cell>
          <cell r="D2868">
            <v>64.33</v>
          </cell>
        </row>
        <row r="2869">
          <cell r="A2869" t="str">
            <v>URB-MFC-015</v>
          </cell>
          <cell r="B2869" t="str">
            <v>GUIA DE MEIO-FIO, EM CONCRETO COM FCK 15MPA, MOLDADA IN-LOCO, SEÇÃO 15X45CM, FORMA EM MADEIRA, EXCLUSIVE SARJETA, INCLUSIVE ESCAVAÇÃO, APILOAMENTO E TRANSPORTE COM RETIRADA DO MATERIAL ESCAVADO (EM CAÇAMBA)</v>
          </cell>
          <cell r="C2869" t="str">
            <v>M</v>
          </cell>
          <cell r="D2869">
            <v>99.06</v>
          </cell>
        </row>
        <row r="2870">
          <cell r="A2870" t="str">
            <v>URB-MFC-020</v>
          </cell>
          <cell r="B2870" t="str">
            <v>REMOÇÃO E REASSENTAMENTO DE MEIO-FIO PRÉ-MOLDADO DE CONCRETO COM REAPROVEITAMENTO</v>
          </cell>
          <cell r="C2870" t="str">
            <v>M</v>
          </cell>
          <cell r="D2870">
            <v>31.5</v>
          </cell>
        </row>
        <row r="2871">
          <cell r="A2871" t="str">
            <v>URB-MFG-005</v>
          </cell>
          <cell r="B2871" t="str">
            <v>REMOÇÃO E REASSENTAMENTO DE MEIO-FIO DE GNAISSE COM REAPROVEITAMENTO</v>
          </cell>
          <cell r="C2871" t="str">
            <v>M</v>
          </cell>
          <cell r="D2871">
            <v>46.81</v>
          </cell>
        </row>
        <row r="2872">
          <cell r="A2872" t="str">
            <v>URB-PAS-005</v>
          </cell>
          <cell r="B2872" t="str">
            <v>PASSEIOS DE CONCRETO E = 8 CM, FCK = 15 MPA PADRÃO PREFEITURA</v>
          </cell>
          <cell r="C2872" t="str">
            <v>M2</v>
          </cell>
          <cell r="D2872">
            <v>60.2</v>
          </cell>
        </row>
        <row r="2873">
          <cell r="A2873" t="str">
            <v>URB-PAS-006</v>
          </cell>
          <cell r="B2873" t="str">
            <v>PASSEIOS DE CONCRETO E = 6 CM, FCK = 10 MPA, JUNTA SECA</v>
          </cell>
          <cell r="C2873" t="str">
            <v>M2</v>
          </cell>
          <cell r="D2873">
            <v>51.5</v>
          </cell>
        </row>
        <row r="2874">
          <cell r="A2874" t="str">
            <v>URB-PAS-010</v>
          </cell>
          <cell r="B2874" t="str">
            <v>EXECUÇÃO DE PAVIMENTO INTERTRAVADO ECOLÓGICO, ESPESSURA 6CM, FCK 35MPA, INCLUINDO FORNECIMENTO E TRANSPORTE DE TODOS OS MATERIAIS E COLCHÃO DE ASSENTAMENTO COM ESPESSURA 6CM</v>
          </cell>
          <cell r="C2874" t="str">
            <v>M2</v>
          </cell>
          <cell r="D2874">
            <v>75.17</v>
          </cell>
        </row>
        <row r="2875">
          <cell r="A2875" t="str">
            <v>URB-PAS-015</v>
          </cell>
          <cell r="B2875" t="str">
            <v>LANÇAMENTO E ESPALHAMENTO DE SOLO OU MATERIAL DE DEMOLIÇÃO EM ÁREA DE PASSEIO EXCLUSIVE APILOAMENTO</v>
          </cell>
          <cell r="C2875" t="str">
            <v>M3</v>
          </cell>
          <cell r="D2875">
            <v>18.64</v>
          </cell>
        </row>
        <row r="2876">
          <cell r="A2876" t="str">
            <v>URB-RAM-005</v>
          </cell>
          <cell r="B2876" t="str">
            <v>RAMPA PARA ACESSO DE DEFICIENTE, EM CONCRETO SIMPLES FCK = 25 MPA, DESEMPENADA, COM PINTURA INDICATIVA, 02 DEMÃOS</v>
          </cell>
          <cell r="C2876" t="str">
            <v>U</v>
          </cell>
          <cell r="D2876">
            <v>342.88</v>
          </cell>
        </row>
        <row r="2877">
          <cell r="A2877" t="str">
            <v>VID-ARA-005</v>
          </cell>
          <cell r="B2877" t="str">
            <v>VIDRO ARAMADO E = 7 MM, COLOCADO</v>
          </cell>
          <cell r="C2877" t="str">
            <v>M2</v>
          </cell>
          <cell r="D2877">
            <v>342.3</v>
          </cell>
        </row>
        <row r="2878">
          <cell r="A2878" t="str">
            <v>VID-ESP-005</v>
          </cell>
          <cell r="B2878" t="str">
            <v>ESPELHO (60X90CM) ESP.4MM INCLUSIVE FIXAÇÃO COM PARAFUSO FINESSON - FORNECIMENTO E INSTALAÇÃO</v>
          </cell>
          <cell r="C2878" t="str">
            <v>UN</v>
          </cell>
          <cell r="D2878">
            <v>225.9</v>
          </cell>
        </row>
        <row r="2879">
          <cell r="A2879" t="str">
            <v>VID-ESP-010</v>
          </cell>
          <cell r="B2879" t="str">
            <v>ESPELHO COM MOLDURA EM ALUMÍNIO (60X90CM) ESP.4MM INCLUSIVE FIXAÇÃO COM ADESIVO/SELANTE A BASE DE POLIURETANO - FORNECIMENTO E INSTALAÇÃO</v>
          </cell>
          <cell r="C2879" t="str">
            <v>UN</v>
          </cell>
          <cell r="D2879">
            <v>232.9</v>
          </cell>
        </row>
        <row r="2880">
          <cell r="A2880" t="str">
            <v>VID-ESP-015</v>
          </cell>
          <cell r="B2880" t="str">
            <v>ESPELHO (40X60CM) ESP.4MM INCLUSIVE FIXAÇÃO COM PARAFUSO FINESSON - FORNECIMENTO E INSTALAÇÃO</v>
          </cell>
          <cell r="C2880" t="str">
            <v>UN</v>
          </cell>
          <cell r="D2880">
            <v>119.08</v>
          </cell>
        </row>
        <row r="2881">
          <cell r="A2881" t="str">
            <v>VID-FAN-005</v>
          </cell>
          <cell r="B2881" t="str">
            <v>VIDRO IMPRESSO (FANTASIA) TIPO MINI-BOREAL, ESP. 3MM, INCLUSIVE FIXAÇÃO E VEDAÇÃO COM GUARNIÇÃO/GAXETA DE BORRACHA NEOPRENE, FORNECIMENTO E INSTALAÇÃO, EXCLUSIVE CAIXILHO/PERFIL</v>
          </cell>
          <cell r="C2881" t="str">
            <v>M2</v>
          </cell>
          <cell r="D2881">
            <v>129.27000000000001</v>
          </cell>
        </row>
        <row r="2882">
          <cell r="A2882" t="str">
            <v>VID-FAN-010</v>
          </cell>
          <cell r="B2882" t="str">
            <v>VIDRO IMPRESSO (FANTASIA) TIPO CANELADO OU MARTELADO INCOLOR, ESP. 3MM OU 4MM, INCLUSIVE FIXAÇÃO E VEDAÇÃO COM GUARNIÇÃO/GAXETA DE BORRACHA NEOPRENE, FORNECIMENTO E INSTALAÇÃO, EXCLUSIVE CAIXILHO/PERFIL</v>
          </cell>
          <cell r="C2882" t="str">
            <v>M2</v>
          </cell>
          <cell r="D2882">
            <v>141.79</v>
          </cell>
        </row>
        <row r="2883">
          <cell r="A2883" t="str">
            <v>VID-LIS-005</v>
          </cell>
          <cell r="B2883" t="str">
            <v>VIDRO COMUM LISO INCOLOR, ESP. 3MM, INCLUSIVE FIXAÇÃO E VEDAÇÃO COM GUARNIÇÃO/GAXETA DE BORRACHA NEOPRENE, FORNECIMENTO E INSTALAÇÃO, EXCLUSIVE CAIXILHO/PERFIL</v>
          </cell>
          <cell r="C2883" t="str">
            <v>M2</v>
          </cell>
          <cell r="D2883">
            <v>133.63999999999999</v>
          </cell>
        </row>
        <row r="2884">
          <cell r="A2884" t="str">
            <v>VID-LIS-010</v>
          </cell>
          <cell r="B2884" t="str">
            <v>VIDRO COMUM LISO INCOLOR, ESP. 4MM, INCLUSIVE FIXAÇÃO E VEDAÇÃO COM GUARNIÇÃO/GAXETA DE BORRACHA NEOPRENE, FORNECIMENTO E INSTALAÇÃO, EXCLUSIVE CAIXILHO/PERFIL</v>
          </cell>
          <cell r="C2884" t="str">
            <v>M2</v>
          </cell>
          <cell r="D2884">
            <v>165.18</v>
          </cell>
        </row>
        <row r="2885">
          <cell r="A2885" t="str">
            <v>VID-LIS-015</v>
          </cell>
          <cell r="B2885" t="str">
            <v>VIDRO COMUM LISO INCOLOR, ESP. 6MM, INCLUSIVE FIXAÇÃO E VEDAÇÃO COM GUARNIÇÃO/GAXETA DE BORRACHA NEOPRENE, FORNECIMENTO E INSTALAÇÃO, EXCLUSIVE CAIXILHO/PERFIL</v>
          </cell>
          <cell r="C2885" t="str">
            <v>M2</v>
          </cell>
          <cell r="D2885">
            <v>223.97</v>
          </cell>
        </row>
        <row r="2886">
          <cell r="A2886" t="str">
            <v>VID-TEM-005</v>
          </cell>
          <cell r="B2886" t="str">
            <v>VIDRO TEMPERADO INCOLOR, ESP. 6MM, INCLUSIVE FIXAÇÃO E VEDAÇÃO COM GUARNIÇÃO/GAXETA DE BORRACHA NEOPRENE, FORNECIMENTO E INSTALAÇÃO, EXCLUSIVE CAIXILHO/PERFIL</v>
          </cell>
          <cell r="C2886" t="str">
            <v>M2</v>
          </cell>
          <cell r="D2886">
            <v>209.56</v>
          </cell>
        </row>
        <row r="2887">
          <cell r="A2887" t="str">
            <v>VID-TEM-010</v>
          </cell>
          <cell r="B2887" t="str">
            <v>VIDRO TEMPERADO INCOLOR, ESP. 8MM, INCLUSIVE FIXAÇÃO E VEDAÇÃO COM GUARNIÇÃO/GAXETA DE BORRACHA NEOPRENE, FORNECIMENTO E INSTALAÇÃO, EXCLUSIVE CAIXILHO/PERFIL</v>
          </cell>
          <cell r="C2887" t="str">
            <v>M2</v>
          </cell>
          <cell r="D2887">
            <v>264.2</v>
          </cell>
        </row>
        <row r="2888">
          <cell r="A2888" t="str">
            <v>VID-TEM-015</v>
          </cell>
          <cell r="B2888" t="str">
            <v>VIDRO TEMPERADO INCOLOR, ESP. 10MM, INCLUSIVE FIXAÇÃO E VEDAÇÃO COM GUARNIÇÃO/GAXETA DE BORRACHA NEOPRENE, FORNECIMENTO E INSTALAÇÃO, EXCLUSIVE CAIXILHO/PERFIL</v>
          </cell>
          <cell r="C2888" t="str">
            <v>M2</v>
          </cell>
          <cell r="D2888">
            <v>333.45</v>
          </cell>
        </row>
        <row r="2889">
          <cell r="A2889" t="str">
            <v>VIS-001</v>
          </cell>
          <cell r="B2889" t="str">
            <v>VISTORIAS E CADASTROS (para uso exclusivo da Secretária de Estado de Transportes e Obras Públicas de Minas Gerais)</v>
          </cell>
        </row>
        <row r="2890">
          <cell r="A2890" t="str">
            <v>VIS-CAD-015</v>
          </cell>
          <cell r="B2890" t="str">
            <v xml:space="preserve">TÉCNICO DE NÍVEL SUPERIOR </v>
          </cell>
          <cell r="C2890" t="str">
            <v>HH</v>
          </cell>
          <cell r="D2890">
            <v>84.49</v>
          </cell>
        </row>
        <row r="2891">
          <cell r="A2891" t="str">
            <v>VIS-CAD-030</v>
          </cell>
          <cell r="B2891" t="str">
            <v xml:space="preserve">TÉCNICO DE NÍVEL MÉDIO </v>
          </cell>
          <cell r="C2891" t="str">
            <v>HH</v>
          </cell>
          <cell r="D2891">
            <v>25.79</v>
          </cell>
        </row>
        <row r="2892">
          <cell r="A2892" t="str">
            <v>VIS-CAD-045</v>
          </cell>
          <cell r="B2892" t="str">
            <v xml:space="preserve">DESLOCAMENTO INTERMUNICIPAL </v>
          </cell>
          <cell r="C2892" t="str">
            <v>KM</v>
          </cell>
          <cell r="D2892">
            <v>0.94</v>
          </cell>
        </row>
        <row r="2893">
          <cell r="A2893" t="str">
            <v>VIS-CAD-060</v>
          </cell>
          <cell r="B2893" t="str">
            <v xml:space="preserve">DIÁRIA COM PERNOITE </v>
          </cell>
          <cell r="C2893" t="str">
            <v>UN</v>
          </cell>
          <cell r="D2893">
            <v>167.7</v>
          </cell>
        </row>
        <row r="2894">
          <cell r="A2894" t="str">
            <v>VIS-CAD-075</v>
          </cell>
          <cell r="B2894" t="str">
            <v xml:space="preserve">DIÁRIA SEM PERNOITE </v>
          </cell>
          <cell r="C2894" t="str">
            <v>UN</v>
          </cell>
          <cell r="D2894">
            <v>83.85</v>
          </cell>
        </row>
      </sheetData>
      <sheetData sheetId="2"/>
      <sheetData sheetId="3"/>
      <sheetData sheetId="4"/>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46"/>
  <sheetViews>
    <sheetView tabSelected="1" zoomScaleNormal="100" workbookViewId="0">
      <selection activeCell="H248" sqref="H248"/>
    </sheetView>
  </sheetViews>
  <sheetFormatPr defaultRowHeight="18.75" x14ac:dyDescent="0.3"/>
  <cols>
    <col min="3" max="3" width="9.5703125" bestFit="1" customWidth="1"/>
    <col min="4" max="4" width="13.140625" customWidth="1"/>
    <col min="5" max="5" width="12" customWidth="1"/>
    <col min="6" max="6" width="87.5703125" customWidth="1"/>
    <col min="8" max="8" width="10.85546875" customWidth="1"/>
    <col min="9" max="9" width="14.5703125" customWidth="1"/>
    <col min="10" max="10" width="14.7109375" customWidth="1"/>
    <col min="11" max="11" width="18.85546875" customWidth="1"/>
    <col min="12" max="12" width="11" style="82" customWidth="1"/>
    <col min="14" max="14" width="15.28515625" bestFit="1" customWidth="1"/>
  </cols>
  <sheetData>
    <row r="1" spans="1:14" ht="19.5" thickBot="1" x14ac:dyDescent="0.35">
      <c r="C1" s="137"/>
      <c r="D1" s="138"/>
      <c r="E1" s="138"/>
      <c r="F1" s="138"/>
      <c r="G1" s="138"/>
      <c r="H1" s="138"/>
      <c r="I1" s="138"/>
      <c r="J1" s="138"/>
      <c r="K1" s="139"/>
    </row>
    <row r="2" spans="1:14" ht="19.5" thickBot="1" x14ac:dyDescent="0.35">
      <c r="C2" s="268" t="s">
        <v>188</v>
      </c>
      <c r="D2" s="269"/>
      <c r="E2" s="269"/>
      <c r="F2" s="269"/>
      <c r="G2" s="269"/>
      <c r="H2" s="269"/>
      <c r="I2" s="269"/>
      <c r="J2" s="269"/>
      <c r="K2" s="270"/>
    </row>
    <row r="3" spans="1:14" x14ac:dyDescent="0.3">
      <c r="C3" s="276"/>
      <c r="D3" s="277"/>
      <c r="E3" s="277"/>
      <c r="F3" s="277"/>
      <c r="G3" s="277"/>
      <c r="H3" s="277"/>
      <c r="I3" s="277"/>
      <c r="J3" s="277"/>
      <c r="K3" s="278"/>
    </row>
    <row r="4" spans="1:14" ht="30.75" customHeight="1" x14ac:dyDescent="0.3">
      <c r="C4" s="279"/>
      <c r="D4" s="280"/>
      <c r="E4" s="280"/>
      <c r="F4" s="280"/>
      <c r="G4" s="280"/>
      <c r="H4" s="280"/>
      <c r="I4" s="280"/>
      <c r="J4" s="280"/>
      <c r="K4" s="281"/>
    </row>
    <row r="5" spans="1:14" x14ac:dyDescent="0.3">
      <c r="C5" s="251" t="s">
        <v>0</v>
      </c>
      <c r="D5" s="252"/>
      <c r="E5" s="253"/>
      <c r="F5" s="271" t="s">
        <v>183</v>
      </c>
      <c r="G5" s="272"/>
      <c r="H5" s="273"/>
      <c r="I5" s="274" t="s">
        <v>507</v>
      </c>
      <c r="J5" s="274"/>
      <c r="K5" s="275"/>
    </row>
    <row r="6" spans="1:14" x14ac:dyDescent="0.3">
      <c r="C6" s="251" t="s">
        <v>1</v>
      </c>
      <c r="D6" s="252"/>
      <c r="E6" s="253"/>
      <c r="F6" s="263" t="s">
        <v>184</v>
      </c>
      <c r="G6" s="264"/>
      <c r="H6" s="265"/>
      <c r="I6" s="255" t="s">
        <v>2</v>
      </c>
      <c r="J6" s="255"/>
      <c r="K6" s="266" t="s">
        <v>3</v>
      </c>
    </row>
    <row r="7" spans="1:14" x14ac:dyDescent="0.3">
      <c r="C7" s="251" t="s">
        <v>4</v>
      </c>
      <c r="D7" s="252"/>
      <c r="E7" s="253"/>
      <c r="F7" s="267" t="s">
        <v>729</v>
      </c>
      <c r="G7" s="267"/>
      <c r="H7" s="267"/>
      <c r="I7" s="255"/>
      <c r="J7" s="255"/>
      <c r="K7" s="266"/>
    </row>
    <row r="8" spans="1:14" x14ac:dyDescent="0.3">
      <c r="C8" s="251" t="s">
        <v>5</v>
      </c>
      <c r="D8" s="252"/>
      <c r="E8" s="253"/>
      <c r="F8" s="254" t="s">
        <v>508</v>
      </c>
      <c r="G8" s="254"/>
      <c r="H8" s="254"/>
      <c r="I8" s="255" t="s">
        <v>6</v>
      </c>
      <c r="J8" s="255" t="s">
        <v>7</v>
      </c>
      <c r="K8" s="257">
        <v>0.27689999999999998</v>
      </c>
      <c r="N8" s="50">
        <f>K13+K18+K24+K47+K54+K85+K116+K132+K163+K181+K201+K211+K243</f>
        <v>574433.26470000006</v>
      </c>
    </row>
    <row r="9" spans="1:14" ht="19.5" thickBot="1" x14ac:dyDescent="0.35">
      <c r="C9" s="259" t="s">
        <v>233</v>
      </c>
      <c r="D9" s="260"/>
      <c r="E9" s="261"/>
      <c r="F9" s="262" t="s">
        <v>506</v>
      </c>
      <c r="G9" s="262"/>
      <c r="H9" s="262"/>
      <c r="I9" s="256"/>
      <c r="J9" s="256"/>
      <c r="K9" s="258"/>
    </row>
    <row r="10" spans="1:14" ht="39" thickBot="1" x14ac:dyDescent="0.35">
      <c r="C10" s="140" t="s">
        <v>8</v>
      </c>
      <c r="D10" s="141" t="s">
        <v>9</v>
      </c>
      <c r="E10" s="142" t="s">
        <v>10</v>
      </c>
      <c r="F10" s="143" t="s">
        <v>11</v>
      </c>
      <c r="G10" s="144" t="s">
        <v>12</v>
      </c>
      <c r="H10" s="145" t="s">
        <v>13</v>
      </c>
      <c r="I10" s="146" t="s">
        <v>14</v>
      </c>
      <c r="J10" s="146" t="s">
        <v>15</v>
      </c>
      <c r="K10" s="147" t="s">
        <v>16</v>
      </c>
      <c r="N10">
        <v>5.0000000000000001E-3</v>
      </c>
    </row>
    <row r="11" spans="1:14" x14ac:dyDescent="0.3">
      <c r="C11" s="148">
        <v>1</v>
      </c>
      <c r="D11" s="149"/>
      <c r="E11" s="149"/>
      <c r="F11" s="248" t="s">
        <v>17</v>
      </c>
      <c r="G11" s="248"/>
      <c r="H11" s="248"/>
      <c r="I11" s="248"/>
      <c r="J11" s="235"/>
      <c r="K11" s="249"/>
    </row>
    <row r="12" spans="1:14" ht="27" x14ac:dyDescent="0.3">
      <c r="C12" s="109" t="s">
        <v>18</v>
      </c>
      <c r="D12" s="110" t="s">
        <v>606</v>
      </c>
      <c r="E12" s="119" t="s">
        <v>604</v>
      </c>
      <c r="F12" s="129" t="s">
        <v>605</v>
      </c>
      <c r="G12" s="121" t="s">
        <v>19</v>
      </c>
      <c r="H12" s="211">
        <v>5.0000000000000001E-3</v>
      </c>
      <c r="I12" s="128">
        <f>N12</f>
        <v>2251.0904643780864</v>
      </c>
      <c r="J12" s="115">
        <f>ROUND(I12*(1+$K$8),3)</f>
        <v>2874.4169999999999</v>
      </c>
      <c r="K12" s="212">
        <f>J12</f>
        <v>2874.4169999999999</v>
      </c>
      <c r="N12" s="50">
        <f>N8*N10/1.2759</f>
        <v>2251.0904643780864</v>
      </c>
    </row>
    <row r="13" spans="1:14" ht="54.75" customHeight="1" x14ac:dyDescent="0.3">
      <c r="A13" s="37"/>
      <c r="B13" s="37"/>
      <c r="C13" s="109" t="s">
        <v>20</v>
      </c>
      <c r="D13" s="110" t="s">
        <v>21</v>
      </c>
      <c r="E13" s="110" t="s">
        <v>187</v>
      </c>
      <c r="F13" s="129" t="s">
        <v>22</v>
      </c>
      <c r="G13" s="121" t="s">
        <v>23</v>
      </c>
      <c r="H13" s="113">
        <v>1</v>
      </c>
      <c r="I13" s="128">
        <v>1178.3699999999999</v>
      </c>
      <c r="J13" s="115">
        <f>ROUND(I13*(1+$K$8),3)</f>
        <v>1504.6610000000001</v>
      </c>
      <c r="K13" s="116">
        <f>ROUND(J13*H13,3)</f>
        <v>1504.6610000000001</v>
      </c>
    </row>
    <row r="14" spans="1:14" x14ac:dyDescent="0.3">
      <c r="A14" s="37"/>
      <c r="B14" s="37"/>
      <c r="C14" s="232" t="s">
        <v>603</v>
      </c>
      <c r="D14" s="233"/>
      <c r="E14" s="233"/>
      <c r="F14" s="233"/>
      <c r="G14" s="233"/>
      <c r="H14" s="233"/>
      <c r="I14" s="234"/>
      <c r="J14" s="155"/>
      <c r="K14" s="156">
        <f>ROUND(SUM(K12:K13),4)</f>
        <v>4379.0780000000004</v>
      </c>
    </row>
    <row r="15" spans="1:14" x14ac:dyDescent="0.3">
      <c r="A15" s="37"/>
      <c r="B15" s="37"/>
      <c r="C15" s="157">
        <v>2</v>
      </c>
      <c r="D15" s="158"/>
      <c r="E15" s="158"/>
      <c r="F15" s="159" t="s">
        <v>27</v>
      </c>
      <c r="G15" s="158"/>
      <c r="H15" s="158"/>
      <c r="I15" s="158"/>
      <c r="J15" s="160"/>
      <c r="K15" s="161"/>
    </row>
    <row r="16" spans="1:14" x14ac:dyDescent="0.3">
      <c r="A16" s="37"/>
      <c r="B16" s="37"/>
      <c r="C16" s="213" t="s">
        <v>28</v>
      </c>
      <c r="D16" s="110">
        <v>90777</v>
      </c>
      <c r="E16" s="214" t="s">
        <v>26</v>
      </c>
      <c r="F16" s="215" t="s">
        <v>236</v>
      </c>
      <c r="G16" s="121" t="s">
        <v>29</v>
      </c>
      <c r="H16" s="216">
        <f>2*21*4</f>
        <v>168</v>
      </c>
      <c r="I16" s="136">
        <v>132.32</v>
      </c>
      <c r="J16" s="217">
        <f>ROUND(I16*(1+$K$8),3)</f>
        <v>168.959</v>
      </c>
      <c r="K16" s="218">
        <f>ROUND(H16*J16,3)</f>
        <v>28385.112000000001</v>
      </c>
    </row>
    <row r="17" spans="1:14" x14ac:dyDescent="0.3">
      <c r="A17" s="37"/>
      <c r="B17" s="37"/>
      <c r="C17" s="213" t="s">
        <v>30</v>
      </c>
      <c r="D17" s="110" t="s">
        <v>235</v>
      </c>
      <c r="E17" s="214" t="s">
        <v>187</v>
      </c>
      <c r="F17" s="219" t="s">
        <v>234</v>
      </c>
      <c r="G17" s="121" t="s">
        <v>25</v>
      </c>
      <c r="H17" s="216">
        <f>4</f>
        <v>4</v>
      </c>
      <c r="I17" s="136">
        <v>9720.1</v>
      </c>
      <c r="J17" s="217">
        <f>ROUND(I17*(1+$K$8),3)</f>
        <v>12411.596</v>
      </c>
      <c r="K17" s="218">
        <f>ROUND(H17*J17,3)</f>
        <v>49646.383999999998</v>
      </c>
    </row>
    <row r="18" spans="1:14" x14ac:dyDescent="0.3">
      <c r="A18" s="37"/>
      <c r="B18" s="37"/>
      <c r="C18" s="232" t="s">
        <v>602</v>
      </c>
      <c r="D18" s="250"/>
      <c r="E18" s="250"/>
      <c r="F18" s="250"/>
      <c r="G18" s="250"/>
      <c r="H18" s="250"/>
      <c r="I18" s="250"/>
      <c r="J18" s="163"/>
      <c r="K18" s="164">
        <f>SUM(K16:K17)</f>
        <v>78031.495999999999</v>
      </c>
    </row>
    <row r="19" spans="1:14" x14ac:dyDescent="0.3">
      <c r="A19" s="37"/>
      <c r="B19" s="37"/>
      <c r="C19" s="165">
        <v>3</v>
      </c>
      <c r="D19" s="166"/>
      <c r="E19" s="167"/>
      <c r="F19" s="168" t="s">
        <v>31</v>
      </c>
      <c r="G19" s="167"/>
      <c r="H19" s="167"/>
      <c r="I19" s="167"/>
      <c r="J19" s="169"/>
      <c r="K19" s="170"/>
    </row>
    <row r="20" spans="1:14" ht="40.5" customHeight="1" x14ac:dyDescent="0.3">
      <c r="A20" s="37"/>
      <c r="B20" s="37"/>
      <c r="C20" s="133" t="s">
        <v>32</v>
      </c>
      <c r="D20" s="110" t="s">
        <v>38</v>
      </c>
      <c r="E20" s="110" t="s">
        <v>187</v>
      </c>
      <c r="F20" s="131" t="s">
        <v>39</v>
      </c>
      <c r="G20" s="121" t="s">
        <v>40</v>
      </c>
      <c r="H20" s="113">
        <v>14.41</v>
      </c>
      <c r="I20" s="114">
        <v>122.65</v>
      </c>
      <c r="J20" s="115">
        <f>ROUND(I20*(1+$K$8),3)</f>
        <v>156.61199999999999</v>
      </c>
      <c r="K20" s="116">
        <f t="shared" ref="K20:K23" si="0">ROUND(H20*J20,3)</f>
        <v>2256.779</v>
      </c>
    </row>
    <row r="21" spans="1:14" ht="40.5" customHeight="1" x14ac:dyDescent="0.3">
      <c r="A21" s="37"/>
      <c r="B21" s="37"/>
      <c r="C21" s="133" t="s">
        <v>252</v>
      </c>
      <c r="D21" s="110" t="s">
        <v>200</v>
      </c>
      <c r="E21" s="110" t="s">
        <v>187</v>
      </c>
      <c r="F21" s="131" t="s">
        <v>201</v>
      </c>
      <c r="G21" s="121" t="s">
        <v>24</v>
      </c>
      <c r="H21" s="113">
        <f>5*2.7</f>
        <v>13.5</v>
      </c>
      <c r="I21" s="114">
        <v>11.57</v>
      </c>
      <c r="J21" s="115">
        <f t="shared" ref="J21:J23" si="1">ROUND(I21*(1+$K$8),3)</f>
        <v>14.773999999999999</v>
      </c>
      <c r="K21" s="116">
        <f t="shared" si="0"/>
        <v>199.44900000000001</v>
      </c>
    </row>
    <row r="22" spans="1:14" x14ac:dyDescent="0.3">
      <c r="A22" s="37"/>
      <c r="B22" s="37"/>
      <c r="C22" s="133" t="s">
        <v>33</v>
      </c>
      <c r="D22" s="110" t="s">
        <v>41</v>
      </c>
      <c r="E22" s="110" t="s">
        <v>187</v>
      </c>
      <c r="F22" s="134" t="s">
        <v>42</v>
      </c>
      <c r="G22" s="121" t="s">
        <v>40</v>
      </c>
      <c r="H22" s="135">
        <f>4.1865*1.3</f>
        <v>5.44245</v>
      </c>
      <c r="I22" s="136">
        <v>3.45</v>
      </c>
      <c r="J22" s="115">
        <f t="shared" si="1"/>
        <v>4.4050000000000002</v>
      </c>
      <c r="K22" s="116">
        <f t="shared" si="0"/>
        <v>23.974</v>
      </c>
    </row>
    <row r="23" spans="1:14" ht="38.25" x14ac:dyDescent="0.3">
      <c r="A23" s="37"/>
      <c r="B23" s="37"/>
      <c r="C23" s="133" t="s">
        <v>34</v>
      </c>
      <c r="D23" s="110" t="s">
        <v>179</v>
      </c>
      <c r="E23" s="110" t="s">
        <v>187</v>
      </c>
      <c r="F23" s="131" t="s">
        <v>178</v>
      </c>
      <c r="G23" s="125" t="s">
        <v>43</v>
      </c>
      <c r="H23" s="220">
        <f>ROUND(H22*11.3*2,2)</f>
        <v>123</v>
      </c>
      <c r="I23" s="221">
        <v>1.79</v>
      </c>
      <c r="J23" s="115">
        <f t="shared" si="1"/>
        <v>2.286</v>
      </c>
      <c r="K23" s="116">
        <f t="shared" si="0"/>
        <v>281.178</v>
      </c>
      <c r="L23" s="86"/>
      <c r="N23" s="50">
        <f>K23+K152</f>
        <v>335.58499999999998</v>
      </c>
    </row>
    <row r="24" spans="1:14" x14ac:dyDescent="0.3">
      <c r="A24" s="37"/>
      <c r="B24" s="37"/>
      <c r="C24" s="232" t="s">
        <v>601</v>
      </c>
      <c r="D24" s="233"/>
      <c r="E24" s="233"/>
      <c r="F24" s="233"/>
      <c r="G24" s="233"/>
      <c r="H24" s="233"/>
      <c r="I24" s="233"/>
      <c r="J24" s="169"/>
      <c r="K24" s="170">
        <f>SUM(K20:K23)</f>
        <v>2761.38</v>
      </c>
    </row>
    <row r="25" spans="1:14" x14ac:dyDescent="0.3">
      <c r="A25" s="37"/>
      <c r="B25" s="37"/>
      <c r="C25" s="148">
        <v>4</v>
      </c>
      <c r="D25" s="149"/>
      <c r="E25" s="149"/>
      <c r="F25" s="235" t="s">
        <v>122</v>
      </c>
      <c r="G25" s="236"/>
      <c r="H25" s="236"/>
      <c r="I25" s="236"/>
      <c r="J25" s="236"/>
      <c r="K25" s="237"/>
    </row>
    <row r="26" spans="1:14" ht="17.25" customHeight="1" x14ac:dyDescent="0.3">
      <c r="A26" s="37"/>
      <c r="B26" s="37"/>
      <c r="C26" s="174" t="s">
        <v>154</v>
      </c>
      <c r="D26" s="230"/>
      <c r="E26" s="231"/>
      <c r="F26" s="175" t="s">
        <v>299</v>
      </c>
      <c r="G26" s="173"/>
      <c r="H26" s="4"/>
      <c r="I26" s="172"/>
      <c r="J26" s="172"/>
      <c r="K26" s="176"/>
    </row>
    <row r="27" spans="1:14" ht="28.5" customHeight="1" x14ac:dyDescent="0.3">
      <c r="A27" s="37"/>
      <c r="B27" s="37"/>
      <c r="C27" s="118" t="s">
        <v>311</v>
      </c>
      <c r="D27" s="110" t="s">
        <v>146</v>
      </c>
      <c r="E27" s="110" t="s">
        <v>187</v>
      </c>
      <c r="F27" s="111" t="s">
        <v>145</v>
      </c>
      <c r="G27" s="112" t="s">
        <v>24</v>
      </c>
      <c r="H27" s="126">
        <f>H28</f>
        <v>11.559999999999999</v>
      </c>
      <c r="I27" s="130">
        <v>2.79</v>
      </c>
      <c r="J27" s="115">
        <f>I27*(1+$K$8)</f>
        <v>3.562551</v>
      </c>
      <c r="K27" s="116">
        <f>ROUND(H27*J27,3)</f>
        <v>41.183</v>
      </c>
      <c r="L27" s="84"/>
      <c r="M27" s="107"/>
      <c r="N27" s="50">
        <f>K27+K102</f>
        <v>53.295673399999998</v>
      </c>
    </row>
    <row r="28" spans="1:14" ht="27" customHeight="1" x14ac:dyDescent="0.3">
      <c r="A28" s="37"/>
      <c r="B28" s="37"/>
      <c r="C28" s="118" t="s">
        <v>312</v>
      </c>
      <c r="D28" s="110">
        <v>97084</v>
      </c>
      <c r="E28" s="110" t="s">
        <v>26</v>
      </c>
      <c r="F28" s="124" t="s">
        <v>305</v>
      </c>
      <c r="G28" s="125" t="s">
        <v>24</v>
      </c>
      <c r="H28" s="126">
        <f>3.4*3.4</f>
        <v>11.559999999999999</v>
      </c>
      <c r="I28" s="114">
        <v>0.77</v>
      </c>
      <c r="J28" s="114">
        <f t="shared" ref="J28:J46" si="2">I28*(1+$K$8)</f>
        <v>0.983213</v>
      </c>
      <c r="K28" s="116">
        <f t="shared" ref="K28:K46" si="3">ROUND(H28*J28,3)</f>
        <v>11.366</v>
      </c>
    </row>
    <row r="29" spans="1:14" ht="26.25" customHeight="1" x14ac:dyDescent="0.3">
      <c r="A29" s="37"/>
      <c r="B29" s="37"/>
      <c r="C29" s="118" t="s">
        <v>313</v>
      </c>
      <c r="D29" s="110">
        <v>100324</v>
      </c>
      <c r="E29" s="110" t="s">
        <v>26</v>
      </c>
      <c r="F29" s="124" t="s">
        <v>303</v>
      </c>
      <c r="G29" s="125" t="s">
        <v>40</v>
      </c>
      <c r="H29" s="126">
        <f>H28*0.1</f>
        <v>1.1559999999999999</v>
      </c>
      <c r="I29" s="114">
        <v>218.54</v>
      </c>
      <c r="J29" s="114">
        <f t="shared" si="2"/>
        <v>279.05372599999998</v>
      </c>
      <c r="K29" s="116">
        <f t="shared" si="3"/>
        <v>322.58600000000001</v>
      </c>
    </row>
    <row r="30" spans="1:14" ht="26.25" customHeight="1" x14ac:dyDescent="0.3">
      <c r="A30" s="37"/>
      <c r="B30" s="37"/>
      <c r="C30" s="118" t="s">
        <v>314</v>
      </c>
      <c r="D30" s="110">
        <v>97087</v>
      </c>
      <c r="E30" s="110" t="s">
        <v>26</v>
      </c>
      <c r="F30" s="124" t="s">
        <v>304</v>
      </c>
      <c r="G30" s="125" t="s">
        <v>24</v>
      </c>
      <c r="H30" s="126">
        <f>H28</f>
        <v>11.559999999999999</v>
      </c>
      <c r="I30" s="114">
        <v>3.35</v>
      </c>
      <c r="J30" s="114">
        <f>I30*(1+$K$8)</f>
        <v>4.2776149999999999</v>
      </c>
      <c r="K30" s="116">
        <f t="shared" si="3"/>
        <v>49.448999999999998</v>
      </c>
    </row>
    <row r="31" spans="1:14" ht="26.25" customHeight="1" x14ac:dyDescent="0.3">
      <c r="A31" s="37"/>
      <c r="B31" s="37"/>
      <c r="C31" s="118" t="s">
        <v>315</v>
      </c>
      <c r="D31" s="110">
        <v>97102</v>
      </c>
      <c r="E31" s="110" t="s">
        <v>26</v>
      </c>
      <c r="F31" s="124" t="s">
        <v>306</v>
      </c>
      <c r="G31" s="125" t="s">
        <v>24</v>
      </c>
      <c r="H31" s="126">
        <f>H28</f>
        <v>11.559999999999999</v>
      </c>
      <c r="I31" s="114">
        <v>232.62</v>
      </c>
      <c r="J31" s="114">
        <f t="shared" si="2"/>
        <v>297.03247799999997</v>
      </c>
      <c r="K31" s="116">
        <f t="shared" si="3"/>
        <v>3433.6950000000002</v>
      </c>
    </row>
    <row r="32" spans="1:14" ht="27.75" customHeight="1" x14ac:dyDescent="0.3">
      <c r="A32" s="37"/>
      <c r="B32" s="37"/>
      <c r="C32" s="118" t="s">
        <v>384</v>
      </c>
      <c r="D32" s="110">
        <v>97092</v>
      </c>
      <c r="E32" s="110" t="s">
        <v>26</v>
      </c>
      <c r="F32" s="124" t="s">
        <v>307</v>
      </c>
      <c r="G32" s="125" t="s">
        <v>44</v>
      </c>
      <c r="H32" s="126">
        <f>3.1*H28</f>
        <v>35.835999999999999</v>
      </c>
      <c r="I32" s="114">
        <v>13.54</v>
      </c>
      <c r="J32" s="114">
        <f t="shared" si="2"/>
        <v>17.289225999999999</v>
      </c>
      <c r="K32" s="116">
        <f t="shared" si="3"/>
        <v>619.577</v>
      </c>
    </row>
    <row r="33" spans="1:14" ht="27" customHeight="1" x14ac:dyDescent="0.3">
      <c r="A33" s="37"/>
      <c r="B33" s="37"/>
      <c r="C33" s="118" t="s">
        <v>385</v>
      </c>
      <c r="D33" s="110" t="s">
        <v>301</v>
      </c>
      <c r="E33" s="110" t="s">
        <v>187</v>
      </c>
      <c r="F33" s="124" t="s">
        <v>300</v>
      </c>
      <c r="G33" s="125" t="s">
        <v>24</v>
      </c>
      <c r="H33" s="126">
        <f>H28</f>
        <v>11.559999999999999</v>
      </c>
      <c r="I33" s="114">
        <v>240.24</v>
      </c>
      <c r="J33" s="114">
        <f t="shared" si="2"/>
        <v>306.76245599999999</v>
      </c>
      <c r="K33" s="116">
        <f t="shared" si="3"/>
        <v>3546.174</v>
      </c>
    </row>
    <row r="34" spans="1:14" ht="27" customHeight="1" x14ac:dyDescent="0.3">
      <c r="A34" s="37"/>
      <c r="B34" s="37"/>
      <c r="C34" s="118" t="s">
        <v>386</v>
      </c>
      <c r="D34" s="110" t="s">
        <v>302</v>
      </c>
      <c r="E34" s="119" t="s">
        <v>187</v>
      </c>
      <c r="F34" s="120" t="s">
        <v>326</v>
      </c>
      <c r="G34" s="121" t="s">
        <v>24</v>
      </c>
      <c r="H34" s="113">
        <f>3.4*4*(2.8+0.6)-H37*0.2-0.9*2.1</f>
        <v>30.749999999999993</v>
      </c>
      <c r="I34" s="122">
        <v>86.2</v>
      </c>
      <c r="J34" s="123">
        <f t="shared" ref="J34:J40" si="4">I34*(1+$K$8)</f>
        <v>110.06878</v>
      </c>
      <c r="K34" s="116">
        <f t="shared" si="3"/>
        <v>3384.6149999999998</v>
      </c>
    </row>
    <row r="35" spans="1:14" ht="24.75" customHeight="1" x14ac:dyDescent="0.3">
      <c r="A35" s="37"/>
      <c r="B35" s="37"/>
      <c r="C35" s="118" t="s">
        <v>387</v>
      </c>
      <c r="D35" s="110">
        <v>33</v>
      </c>
      <c r="E35" s="110" t="s">
        <v>26</v>
      </c>
      <c r="F35" s="124" t="s">
        <v>372</v>
      </c>
      <c r="G35" s="125" t="s">
        <v>44</v>
      </c>
      <c r="H35" s="126">
        <f>(10*2.8+8*0.6)*0.395</f>
        <v>12.956</v>
      </c>
      <c r="I35" s="114">
        <v>7.25</v>
      </c>
      <c r="J35" s="123">
        <f t="shared" si="4"/>
        <v>9.2575249999999993</v>
      </c>
      <c r="K35" s="116">
        <f t="shared" si="3"/>
        <v>119.94</v>
      </c>
      <c r="L35" s="85"/>
      <c r="M35" s="107"/>
      <c r="N35" s="50">
        <f>K35+K39+K43</f>
        <v>430.32299999999998</v>
      </c>
    </row>
    <row r="36" spans="1:14" ht="44.25" customHeight="1" x14ac:dyDescent="0.3">
      <c r="A36" s="37"/>
      <c r="B36" s="37"/>
      <c r="C36" s="118" t="s">
        <v>388</v>
      </c>
      <c r="D36" s="110" t="s">
        <v>293</v>
      </c>
      <c r="E36" s="119" t="s">
        <v>187</v>
      </c>
      <c r="F36" s="120" t="s">
        <v>310</v>
      </c>
      <c r="G36" s="121" t="s">
        <v>40</v>
      </c>
      <c r="H36" s="113">
        <f>(10*2.8+6*0.6)*0.008</f>
        <v>0.25280000000000002</v>
      </c>
      <c r="I36" s="122">
        <v>788.61</v>
      </c>
      <c r="J36" s="123">
        <f t="shared" si="4"/>
        <v>1006.976109</v>
      </c>
      <c r="K36" s="116">
        <f>ROUND(H36*J36,3)</f>
        <v>254.56399999999999</v>
      </c>
      <c r="L36" s="83"/>
      <c r="M36" s="107"/>
      <c r="N36" s="50">
        <f>K36+K40+K44</f>
        <v>1522.2660000000001</v>
      </c>
    </row>
    <row r="37" spans="1:14" ht="49.5" customHeight="1" x14ac:dyDescent="0.3">
      <c r="A37" s="37"/>
      <c r="B37" s="37"/>
      <c r="C37" s="118" t="s">
        <v>389</v>
      </c>
      <c r="D37" s="110" t="s">
        <v>308</v>
      </c>
      <c r="E37" s="119" t="s">
        <v>187</v>
      </c>
      <c r="F37" s="120" t="s">
        <v>369</v>
      </c>
      <c r="G37" s="121" t="s">
        <v>37</v>
      </c>
      <c r="H37" s="113">
        <f>(3.4*4)*5</f>
        <v>68</v>
      </c>
      <c r="I37" s="122">
        <v>21.41</v>
      </c>
      <c r="J37" s="123">
        <f t="shared" si="4"/>
        <v>27.338428999999998</v>
      </c>
      <c r="K37" s="116">
        <f t="shared" si="3"/>
        <v>1859.0129999999999</v>
      </c>
    </row>
    <row r="38" spans="1:14" ht="25.5" customHeight="1" x14ac:dyDescent="0.3">
      <c r="A38" s="37"/>
      <c r="B38" s="37"/>
      <c r="C38" s="118" t="s">
        <v>390</v>
      </c>
      <c r="D38" s="110">
        <v>32</v>
      </c>
      <c r="E38" s="119" t="s">
        <v>26</v>
      </c>
      <c r="F38" s="120" t="s">
        <v>370</v>
      </c>
      <c r="G38" s="121" t="s">
        <v>44</v>
      </c>
      <c r="H38" s="113">
        <f>0.245*(3.4*4*4)*2</f>
        <v>26.655999999999999</v>
      </c>
      <c r="I38" s="122">
        <v>7.21</v>
      </c>
      <c r="J38" s="123">
        <f t="shared" si="4"/>
        <v>9.2064489999999992</v>
      </c>
      <c r="K38" s="116">
        <f t="shared" si="3"/>
        <v>245.40700000000001</v>
      </c>
    </row>
    <row r="39" spans="1:14" ht="27" customHeight="1" x14ac:dyDescent="0.3">
      <c r="A39" s="37"/>
      <c r="B39" s="37"/>
      <c r="C39" s="118" t="s">
        <v>391</v>
      </c>
      <c r="D39" s="110">
        <v>33</v>
      </c>
      <c r="E39" s="110" t="s">
        <v>26</v>
      </c>
      <c r="F39" s="124" t="s">
        <v>371</v>
      </c>
      <c r="G39" s="125" t="s">
        <v>44</v>
      </c>
      <c r="H39" s="126">
        <f>0.395*(3.4*4)*2</f>
        <v>10.744</v>
      </c>
      <c r="I39" s="114">
        <v>7.25</v>
      </c>
      <c r="J39" s="123">
        <f t="shared" si="4"/>
        <v>9.2575249999999993</v>
      </c>
      <c r="K39" s="116">
        <f t="shared" si="3"/>
        <v>99.462999999999994</v>
      </c>
      <c r="L39" s="85"/>
    </row>
    <row r="40" spans="1:14" ht="38.25" customHeight="1" x14ac:dyDescent="0.3">
      <c r="A40" s="37"/>
      <c r="B40" s="37"/>
      <c r="C40" s="118" t="s">
        <v>392</v>
      </c>
      <c r="D40" s="110" t="s">
        <v>293</v>
      </c>
      <c r="E40" s="119" t="s">
        <v>187</v>
      </c>
      <c r="F40" s="120" t="s">
        <v>309</v>
      </c>
      <c r="G40" s="121" t="s">
        <v>40</v>
      </c>
      <c r="H40" s="113">
        <f>H37*0.013</f>
        <v>0.88400000000000001</v>
      </c>
      <c r="I40" s="122">
        <v>788.61</v>
      </c>
      <c r="J40" s="123">
        <f t="shared" si="4"/>
        <v>1006.976109</v>
      </c>
      <c r="K40" s="116">
        <f t="shared" si="3"/>
        <v>890.16700000000003</v>
      </c>
      <c r="L40" s="83"/>
    </row>
    <row r="41" spans="1:14" ht="27" customHeight="1" x14ac:dyDescent="0.3">
      <c r="A41" s="37"/>
      <c r="B41" s="37"/>
      <c r="C41" s="174" t="s">
        <v>316</v>
      </c>
      <c r="D41" s="230"/>
      <c r="E41" s="231"/>
      <c r="F41" s="183" t="s">
        <v>294</v>
      </c>
      <c r="G41" s="173"/>
      <c r="H41" s="4"/>
      <c r="I41" s="172"/>
      <c r="J41" s="172"/>
      <c r="K41" s="154"/>
    </row>
    <row r="42" spans="1:14" ht="42.75" customHeight="1" x14ac:dyDescent="0.3">
      <c r="A42" s="37"/>
      <c r="B42" s="37"/>
      <c r="C42" s="118" t="s">
        <v>395</v>
      </c>
      <c r="D42" s="110" t="s">
        <v>289</v>
      </c>
      <c r="E42" s="110" t="s">
        <v>187</v>
      </c>
      <c r="F42" s="111" t="s">
        <v>288</v>
      </c>
      <c r="G42" s="125" t="s">
        <v>37</v>
      </c>
      <c r="H42" s="126">
        <f>14.42*2</f>
        <v>28.84</v>
      </c>
      <c r="I42" s="114">
        <v>18.77</v>
      </c>
      <c r="J42" s="114">
        <f t="shared" si="2"/>
        <v>23.967412999999997</v>
      </c>
      <c r="K42" s="116">
        <f t="shared" si="3"/>
        <v>691.22</v>
      </c>
    </row>
    <row r="43" spans="1:14" ht="17.25" customHeight="1" x14ac:dyDescent="0.3">
      <c r="A43" s="37"/>
      <c r="B43" s="37"/>
      <c r="C43" s="118" t="s">
        <v>396</v>
      </c>
      <c r="D43" s="110">
        <v>33</v>
      </c>
      <c r="E43" s="110" t="s">
        <v>26</v>
      </c>
      <c r="F43" s="124" t="s">
        <v>393</v>
      </c>
      <c r="G43" s="125" t="s">
        <v>44</v>
      </c>
      <c r="H43" s="126">
        <f>0.395*H42*2</f>
        <v>22.7836</v>
      </c>
      <c r="I43" s="114">
        <v>7.25</v>
      </c>
      <c r="J43" s="123">
        <f>I43*(1+$K$8)</f>
        <v>9.2575249999999993</v>
      </c>
      <c r="K43" s="116">
        <f t="shared" si="3"/>
        <v>210.92</v>
      </c>
      <c r="L43" s="85"/>
    </row>
    <row r="44" spans="1:14" ht="39.75" customHeight="1" x14ac:dyDescent="0.3">
      <c r="A44" s="37"/>
      <c r="B44" s="37"/>
      <c r="C44" s="118" t="s">
        <v>397</v>
      </c>
      <c r="D44" s="110" t="s">
        <v>293</v>
      </c>
      <c r="E44" s="110" t="s">
        <v>187</v>
      </c>
      <c r="F44" s="111" t="s">
        <v>394</v>
      </c>
      <c r="G44" s="125" t="s">
        <v>40</v>
      </c>
      <c r="H44" s="126">
        <f>0.013*H42</f>
        <v>0.37491999999999998</v>
      </c>
      <c r="I44" s="114">
        <v>788.61</v>
      </c>
      <c r="J44" s="114">
        <f t="shared" si="2"/>
        <v>1006.976109</v>
      </c>
      <c r="K44" s="116">
        <f t="shared" si="3"/>
        <v>377.53500000000003</v>
      </c>
      <c r="L44" s="83"/>
    </row>
    <row r="45" spans="1:14" ht="25.5" customHeight="1" x14ac:dyDescent="0.3">
      <c r="A45" s="37"/>
      <c r="B45" s="37"/>
      <c r="C45" s="118" t="s">
        <v>398</v>
      </c>
      <c r="D45" s="110" t="s">
        <v>291</v>
      </c>
      <c r="E45" s="110" t="s">
        <v>187</v>
      </c>
      <c r="F45" s="111" t="s">
        <v>290</v>
      </c>
      <c r="G45" s="125" t="s">
        <v>292</v>
      </c>
      <c r="H45" s="113">
        <v>2</v>
      </c>
      <c r="I45" s="114">
        <v>363.26</v>
      </c>
      <c r="J45" s="114">
        <f t="shared" si="2"/>
        <v>463.84669399999996</v>
      </c>
      <c r="K45" s="116">
        <f t="shared" si="3"/>
        <v>927.69299999999998</v>
      </c>
    </row>
    <row r="46" spans="1:14" ht="39" customHeight="1" x14ac:dyDescent="0.3">
      <c r="A46" s="37"/>
      <c r="B46" s="37"/>
      <c r="C46" s="118" t="s">
        <v>399</v>
      </c>
      <c r="D46" s="110" t="s">
        <v>373</v>
      </c>
      <c r="E46" s="110" t="s">
        <v>187</v>
      </c>
      <c r="F46" s="111" t="s">
        <v>374</v>
      </c>
      <c r="G46" s="125" t="s">
        <v>44</v>
      </c>
      <c r="H46" s="126">
        <v>80</v>
      </c>
      <c r="I46" s="114">
        <v>28.45</v>
      </c>
      <c r="J46" s="114">
        <f t="shared" si="2"/>
        <v>36.327804999999998</v>
      </c>
      <c r="K46" s="116">
        <f t="shared" si="3"/>
        <v>2906.2240000000002</v>
      </c>
    </row>
    <row r="47" spans="1:14" x14ac:dyDescent="0.3">
      <c r="A47" s="37"/>
      <c r="B47" s="37"/>
      <c r="C47" s="232" t="s">
        <v>600</v>
      </c>
      <c r="D47" s="233"/>
      <c r="E47" s="233"/>
      <c r="F47" s="233"/>
      <c r="G47" s="233"/>
      <c r="H47" s="233"/>
      <c r="I47" s="233"/>
      <c r="J47" s="169"/>
      <c r="K47" s="170">
        <f>SUM(K26:K46)</f>
        <v>19990.790999999997</v>
      </c>
    </row>
    <row r="48" spans="1:14" x14ac:dyDescent="0.3">
      <c r="A48" s="37"/>
      <c r="B48" s="37"/>
      <c r="C48" s="148">
        <v>5</v>
      </c>
      <c r="D48" s="149"/>
      <c r="E48" s="149"/>
      <c r="F48" s="235" t="s">
        <v>48</v>
      </c>
      <c r="G48" s="236"/>
      <c r="H48" s="236"/>
      <c r="I48" s="236"/>
      <c r="J48" s="236"/>
      <c r="K48" s="237"/>
    </row>
    <row r="49" spans="1:14" ht="39" customHeight="1" x14ac:dyDescent="0.3">
      <c r="A49" s="37"/>
      <c r="B49" s="37"/>
      <c r="C49" s="109" t="s">
        <v>49</v>
      </c>
      <c r="D49" s="110" t="s">
        <v>50</v>
      </c>
      <c r="E49" s="110" t="s">
        <v>187</v>
      </c>
      <c r="F49" s="111" t="s">
        <v>123</v>
      </c>
      <c r="G49" s="112" t="s">
        <v>37</v>
      </c>
      <c r="H49" s="113">
        <v>40</v>
      </c>
      <c r="I49" s="128">
        <v>32.18</v>
      </c>
      <c r="J49" s="115">
        <f>ROUND(49*(1+$K$8),3)</f>
        <v>62.567999999999998</v>
      </c>
      <c r="K49" s="222">
        <f>ROUND(H49*J49,3)</f>
        <v>2502.7199999999998</v>
      </c>
    </row>
    <row r="50" spans="1:14" ht="42" customHeight="1" x14ac:dyDescent="0.3">
      <c r="A50" s="37"/>
      <c r="B50" s="37"/>
      <c r="C50" s="109" t="s">
        <v>51</v>
      </c>
      <c r="D50" s="110" t="s">
        <v>202</v>
      </c>
      <c r="E50" s="110" t="s">
        <v>187</v>
      </c>
      <c r="F50" s="111" t="s">
        <v>203</v>
      </c>
      <c r="G50" s="121" t="s">
        <v>24</v>
      </c>
      <c r="H50" s="113">
        <f>H21</f>
        <v>13.5</v>
      </c>
      <c r="I50" s="128">
        <v>57.97</v>
      </c>
      <c r="J50" s="115">
        <f t="shared" ref="J50:J53" si="5">I50*(1+$K$8)</f>
        <v>74.021892999999992</v>
      </c>
      <c r="K50" s="222">
        <f t="shared" ref="K50:K53" si="6">ROUND(H50*J50,3)</f>
        <v>999.29600000000005</v>
      </c>
    </row>
    <row r="51" spans="1:14" ht="30" customHeight="1" x14ac:dyDescent="0.3">
      <c r="A51" s="37"/>
      <c r="B51" s="37"/>
      <c r="C51" s="109" t="s">
        <v>52</v>
      </c>
      <c r="D51" s="110">
        <v>98553</v>
      </c>
      <c r="E51" s="110" t="s">
        <v>26</v>
      </c>
      <c r="F51" s="111" t="s">
        <v>204</v>
      </c>
      <c r="G51" s="121" t="s">
        <v>24</v>
      </c>
      <c r="H51" s="126">
        <f>H50</f>
        <v>13.5</v>
      </c>
      <c r="I51" s="130">
        <v>175.77</v>
      </c>
      <c r="J51" s="115">
        <f>I51*(1+$K$8)</f>
        <v>224.44071299999999</v>
      </c>
      <c r="K51" s="222">
        <f t="shared" si="6"/>
        <v>3029.95</v>
      </c>
      <c r="L51" s="87"/>
      <c r="M51" s="107"/>
      <c r="N51" s="50">
        <f>K51+K198</f>
        <v>11558.697</v>
      </c>
    </row>
    <row r="52" spans="1:14" ht="25.5" customHeight="1" x14ac:dyDescent="0.3">
      <c r="A52" s="37"/>
      <c r="B52" s="37"/>
      <c r="C52" s="109" t="s">
        <v>53</v>
      </c>
      <c r="D52" s="110" t="s">
        <v>45</v>
      </c>
      <c r="E52" s="110" t="s">
        <v>187</v>
      </c>
      <c r="F52" s="111" t="s">
        <v>46</v>
      </c>
      <c r="G52" s="121" t="s">
        <v>24</v>
      </c>
      <c r="H52" s="113">
        <v>244.25</v>
      </c>
      <c r="I52" s="128">
        <v>16.25</v>
      </c>
      <c r="J52" s="115">
        <f t="shared" si="5"/>
        <v>20.749624999999998</v>
      </c>
      <c r="K52" s="222">
        <f t="shared" si="6"/>
        <v>5068.0959999999995</v>
      </c>
    </row>
    <row r="53" spans="1:14" ht="27" customHeight="1" x14ac:dyDescent="0.3">
      <c r="A53" s="37"/>
      <c r="B53" s="37"/>
      <c r="C53" s="109" t="s">
        <v>533</v>
      </c>
      <c r="D53" s="110" t="s">
        <v>47</v>
      </c>
      <c r="E53" s="110" t="s">
        <v>187</v>
      </c>
      <c r="F53" s="111" t="s">
        <v>124</v>
      </c>
      <c r="G53" s="121" t="s">
        <v>24</v>
      </c>
      <c r="H53" s="113">
        <f>H52</f>
        <v>244.25</v>
      </c>
      <c r="I53" s="128">
        <v>36.979999999999997</v>
      </c>
      <c r="J53" s="115">
        <f t="shared" si="5"/>
        <v>47.219761999999996</v>
      </c>
      <c r="K53" s="222">
        <f t="shared" si="6"/>
        <v>11533.427</v>
      </c>
    </row>
    <row r="54" spans="1:14" x14ac:dyDescent="0.3">
      <c r="A54" s="37"/>
      <c r="B54" s="37"/>
      <c r="C54" s="232" t="s">
        <v>599</v>
      </c>
      <c r="D54" s="233"/>
      <c r="E54" s="233"/>
      <c r="F54" s="233"/>
      <c r="G54" s="233"/>
      <c r="H54" s="233"/>
      <c r="I54" s="234"/>
      <c r="J54" s="155"/>
      <c r="K54" s="156">
        <f>ROUND(SUM(K49:K53),4)</f>
        <v>23133.489000000001</v>
      </c>
    </row>
    <row r="55" spans="1:14" x14ac:dyDescent="0.3">
      <c r="A55" s="37"/>
      <c r="B55" s="37"/>
      <c r="C55" s="148">
        <v>6</v>
      </c>
      <c r="D55" s="149"/>
      <c r="E55" s="149"/>
      <c r="F55" s="235" t="s">
        <v>54</v>
      </c>
      <c r="G55" s="236"/>
      <c r="H55" s="236"/>
      <c r="I55" s="236"/>
      <c r="J55" s="236"/>
      <c r="K55" s="237"/>
    </row>
    <row r="56" spans="1:14" ht="18" customHeight="1" x14ac:dyDescent="0.3">
      <c r="A56" s="37"/>
      <c r="B56" s="37"/>
      <c r="C56" s="7" t="s">
        <v>534</v>
      </c>
      <c r="D56" s="230"/>
      <c r="E56" s="231"/>
      <c r="F56" s="183" t="s">
        <v>218</v>
      </c>
      <c r="G56" s="150"/>
      <c r="H56" s="184"/>
      <c r="I56" s="151"/>
      <c r="J56" s="182"/>
      <c r="K56" s="154"/>
    </row>
    <row r="57" spans="1:14" ht="51" customHeight="1" x14ac:dyDescent="0.3">
      <c r="A57" s="37"/>
      <c r="B57" s="37"/>
      <c r="C57" s="109" t="s">
        <v>535</v>
      </c>
      <c r="D57" s="110" t="s">
        <v>271</v>
      </c>
      <c r="E57" s="110" t="s">
        <v>187</v>
      </c>
      <c r="F57" s="131" t="s">
        <v>272</v>
      </c>
      <c r="G57" s="121" t="s">
        <v>24</v>
      </c>
      <c r="H57" s="132">
        <f>280*0.25</f>
        <v>70</v>
      </c>
      <c r="I57" s="128">
        <v>10.31</v>
      </c>
      <c r="J57" s="123">
        <f t="shared" ref="J57:J67" si="7">ROUND(I57*(1+$K$8),3)</f>
        <v>13.164999999999999</v>
      </c>
      <c r="K57" s="116">
        <f t="shared" ref="K57:K84" si="8">ROUND(H57*J57,3)</f>
        <v>921.55</v>
      </c>
    </row>
    <row r="58" spans="1:14" ht="39" customHeight="1" x14ac:dyDescent="0.3">
      <c r="A58" s="37"/>
      <c r="B58" s="37"/>
      <c r="C58" s="109" t="s">
        <v>536</v>
      </c>
      <c r="D58" s="110" t="s">
        <v>192</v>
      </c>
      <c r="E58" s="110" t="s">
        <v>187</v>
      </c>
      <c r="F58" s="131" t="s">
        <v>270</v>
      </c>
      <c r="G58" s="121" t="s">
        <v>24</v>
      </c>
      <c r="H58" s="132">
        <v>30</v>
      </c>
      <c r="I58" s="128">
        <v>98.51</v>
      </c>
      <c r="J58" s="123">
        <f t="shared" si="7"/>
        <v>125.78700000000001</v>
      </c>
      <c r="K58" s="116">
        <f t="shared" si="8"/>
        <v>3773.61</v>
      </c>
      <c r="L58" s="88"/>
      <c r="N58" s="50">
        <f>K58+K69+K77</f>
        <v>9245.3450000000012</v>
      </c>
    </row>
    <row r="59" spans="1:14" ht="28.5" customHeight="1" x14ac:dyDescent="0.3">
      <c r="A59" s="37"/>
      <c r="B59" s="37"/>
      <c r="C59" s="109" t="s">
        <v>537</v>
      </c>
      <c r="D59" s="110">
        <v>142</v>
      </c>
      <c r="E59" s="110" t="s">
        <v>26</v>
      </c>
      <c r="F59" s="131" t="s">
        <v>402</v>
      </c>
      <c r="G59" s="121" t="s">
        <v>334</v>
      </c>
      <c r="H59" s="132">
        <v>20</v>
      </c>
      <c r="I59" s="128">
        <v>31.84</v>
      </c>
      <c r="J59" s="123">
        <f t="shared" si="7"/>
        <v>40.655999999999999</v>
      </c>
      <c r="K59" s="116">
        <f t="shared" si="8"/>
        <v>813.12</v>
      </c>
      <c r="L59" s="89"/>
      <c r="N59" s="50">
        <f>K59+K179</f>
        <v>853.77599999999995</v>
      </c>
    </row>
    <row r="60" spans="1:14" ht="26.25" customHeight="1" x14ac:dyDescent="0.3">
      <c r="A60" s="37"/>
      <c r="B60" s="37"/>
      <c r="C60" s="109" t="s">
        <v>538</v>
      </c>
      <c r="D60" s="110">
        <v>39701</v>
      </c>
      <c r="E60" s="110" t="s">
        <v>26</v>
      </c>
      <c r="F60" s="131" t="s">
        <v>404</v>
      </c>
      <c r="G60" s="121" t="s">
        <v>23</v>
      </c>
      <c r="H60" s="132">
        <v>30</v>
      </c>
      <c r="I60" s="128">
        <v>87</v>
      </c>
      <c r="J60" s="123">
        <f t="shared" si="7"/>
        <v>111.09</v>
      </c>
      <c r="K60" s="116">
        <f t="shared" si="8"/>
        <v>3332.7</v>
      </c>
    </row>
    <row r="61" spans="1:14" ht="16.5" customHeight="1" x14ac:dyDescent="0.3">
      <c r="A61" s="37"/>
      <c r="B61" s="37"/>
      <c r="C61" s="109" t="s">
        <v>539</v>
      </c>
      <c r="D61" s="110">
        <v>38124</v>
      </c>
      <c r="E61" s="110" t="s">
        <v>26</v>
      </c>
      <c r="F61" s="228" t="s">
        <v>403</v>
      </c>
      <c r="G61" s="121" t="s">
        <v>23</v>
      </c>
      <c r="H61" s="113">
        <v>2</v>
      </c>
      <c r="I61" s="128">
        <v>26</v>
      </c>
      <c r="J61" s="123">
        <f>ROUND(I61*(1+$K$8),3)</f>
        <v>33.198999999999998</v>
      </c>
      <c r="K61" s="116">
        <f t="shared" si="8"/>
        <v>66.397999999999996</v>
      </c>
    </row>
    <row r="62" spans="1:14" ht="27" customHeight="1" x14ac:dyDescent="0.3">
      <c r="A62" s="37"/>
      <c r="B62" s="37"/>
      <c r="C62" s="109" t="s">
        <v>540</v>
      </c>
      <c r="D62" s="110" t="s">
        <v>138</v>
      </c>
      <c r="E62" s="110" t="s">
        <v>187</v>
      </c>
      <c r="F62" s="129" t="s">
        <v>405</v>
      </c>
      <c r="G62" s="121" t="s">
        <v>29</v>
      </c>
      <c r="H62" s="113">
        <v>24</v>
      </c>
      <c r="I62" s="128">
        <v>30.67</v>
      </c>
      <c r="J62" s="123">
        <f>ROUND(I62*(1+$K$8),3)</f>
        <v>39.162999999999997</v>
      </c>
      <c r="K62" s="116">
        <f t="shared" si="8"/>
        <v>939.91200000000003</v>
      </c>
    </row>
    <row r="63" spans="1:14" ht="27" customHeight="1" x14ac:dyDescent="0.3">
      <c r="A63" s="37"/>
      <c r="B63" s="37"/>
      <c r="C63" s="109" t="s">
        <v>541</v>
      </c>
      <c r="D63" s="110" t="s">
        <v>139</v>
      </c>
      <c r="E63" s="110" t="s">
        <v>187</v>
      </c>
      <c r="F63" s="129" t="s">
        <v>406</v>
      </c>
      <c r="G63" s="121" t="s">
        <v>29</v>
      </c>
      <c r="H63" s="113">
        <v>24</v>
      </c>
      <c r="I63" s="128">
        <v>25.54</v>
      </c>
      <c r="J63" s="123">
        <f>ROUND(I63*(1+$K$8),3)</f>
        <v>32.612000000000002</v>
      </c>
      <c r="K63" s="116">
        <f t="shared" si="8"/>
        <v>782.68799999999999</v>
      </c>
    </row>
    <row r="64" spans="1:14" ht="39" customHeight="1" x14ac:dyDescent="0.3">
      <c r="A64" s="37"/>
      <c r="B64" s="37"/>
      <c r="C64" s="109" t="s">
        <v>542</v>
      </c>
      <c r="D64" s="110" t="s">
        <v>35</v>
      </c>
      <c r="E64" s="110" t="s">
        <v>187</v>
      </c>
      <c r="F64" s="131" t="s">
        <v>36</v>
      </c>
      <c r="G64" s="121" t="s">
        <v>37</v>
      </c>
      <c r="H64" s="113">
        <v>27</v>
      </c>
      <c r="I64" s="114">
        <v>5.39</v>
      </c>
      <c r="J64" s="115">
        <f t="shared" si="7"/>
        <v>6.8819999999999997</v>
      </c>
      <c r="K64" s="116">
        <f t="shared" si="8"/>
        <v>185.81399999999999</v>
      </c>
    </row>
    <row r="65" spans="1:14" ht="27.75" customHeight="1" x14ac:dyDescent="0.3">
      <c r="A65" s="37"/>
      <c r="B65" s="37"/>
      <c r="C65" s="109" t="s">
        <v>543</v>
      </c>
      <c r="D65" s="110" t="s">
        <v>401</v>
      </c>
      <c r="E65" s="110" t="s">
        <v>187</v>
      </c>
      <c r="F65" s="131" t="s">
        <v>400</v>
      </c>
      <c r="G65" s="121" t="s">
        <v>37</v>
      </c>
      <c r="H65" s="132">
        <v>27</v>
      </c>
      <c r="I65" s="128">
        <v>74.44</v>
      </c>
      <c r="J65" s="123">
        <f t="shared" si="7"/>
        <v>95.052000000000007</v>
      </c>
      <c r="K65" s="116">
        <f t="shared" si="8"/>
        <v>2566.404</v>
      </c>
      <c r="L65" s="91"/>
    </row>
    <row r="66" spans="1:14" ht="27.75" customHeight="1" x14ac:dyDescent="0.3">
      <c r="A66" s="37"/>
      <c r="B66" s="37"/>
      <c r="C66" s="1" t="s">
        <v>544</v>
      </c>
      <c r="D66" s="3" t="s">
        <v>239</v>
      </c>
      <c r="E66" s="3" t="s">
        <v>187</v>
      </c>
      <c r="F66" s="171" t="s">
        <v>240</v>
      </c>
      <c r="G66" s="150" t="s">
        <v>37</v>
      </c>
      <c r="H66" s="184">
        <f>27+3.65*2</f>
        <v>34.299999999999997</v>
      </c>
      <c r="I66" s="151">
        <v>67.84</v>
      </c>
      <c r="J66" s="182">
        <f t="shared" si="7"/>
        <v>86.625</v>
      </c>
      <c r="K66" s="154">
        <f t="shared" si="8"/>
        <v>2971.2379999999998</v>
      </c>
      <c r="L66" s="90"/>
    </row>
    <row r="67" spans="1:14" ht="25.5" x14ac:dyDescent="0.3">
      <c r="A67" s="37"/>
      <c r="B67" s="37"/>
      <c r="C67" s="109" t="s">
        <v>545</v>
      </c>
      <c r="D67" s="110" t="s">
        <v>56</v>
      </c>
      <c r="E67" s="110" t="s">
        <v>187</v>
      </c>
      <c r="F67" s="111" t="s">
        <v>237</v>
      </c>
      <c r="G67" s="121" t="s">
        <v>37</v>
      </c>
      <c r="H67" s="113">
        <f>5*10</f>
        <v>50</v>
      </c>
      <c r="I67" s="128">
        <v>100.25</v>
      </c>
      <c r="J67" s="123">
        <f t="shared" si="7"/>
        <v>128.00899999999999</v>
      </c>
      <c r="K67" s="116">
        <f t="shared" si="8"/>
        <v>6400.45</v>
      </c>
    </row>
    <row r="68" spans="1:14" x14ac:dyDescent="0.3">
      <c r="A68" s="37"/>
      <c r="B68" s="37"/>
      <c r="C68" s="45" t="s">
        <v>140</v>
      </c>
      <c r="D68" s="230"/>
      <c r="E68" s="231"/>
      <c r="F68" s="183" t="s">
        <v>228</v>
      </c>
      <c r="G68" s="150"/>
      <c r="H68" s="2"/>
      <c r="I68" s="151"/>
      <c r="J68" s="182"/>
      <c r="K68" s="154"/>
    </row>
    <row r="69" spans="1:14" ht="38.25" x14ac:dyDescent="0.3">
      <c r="A69" s="37"/>
      <c r="B69" s="37"/>
      <c r="C69" s="38" t="s">
        <v>407</v>
      </c>
      <c r="D69" s="3" t="s">
        <v>192</v>
      </c>
      <c r="E69" s="3" t="s">
        <v>187</v>
      </c>
      <c r="F69" s="171" t="s">
        <v>191</v>
      </c>
      <c r="G69" s="150" t="s">
        <v>24</v>
      </c>
      <c r="H69" s="184">
        <v>34.5</v>
      </c>
      <c r="I69" s="151">
        <v>98.51</v>
      </c>
      <c r="J69" s="182">
        <f t="shared" ref="J69:J84" si="9">ROUND(I69*(1+$K$8),3)</f>
        <v>125.78700000000001</v>
      </c>
      <c r="K69" s="154">
        <f t="shared" si="8"/>
        <v>4339.652</v>
      </c>
      <c r="L69" s="88"/>
    </row>
    <row r="70" spans="1:14" ht="51" x14ac:dyDescent="0.3">
      <c r="A70" s="37"/>
      <c r="B70" s="37"/>
      <c r="C70" s="38" t="s">
        <v>408</v>
      </c>
      <c r="D70" s="3" t="s">
        <v>190</v>
      </c>
      <c r="E70" s="3" t="s">
        <v>187</v>
      </c>
      <c r="F70" s="171" t="s">
        <v>238</v>
      </c>
      <c r="G70" s="150" t="s">
        <v>44</v>
      </c>
      <c r="H70" s="2">
        <f>15*H69</f>
        <v>517.5</v>
      </c>
      <c r="I70" s="151">
        <v>25.44</v>
      </c>
      <c r="J70" s="182">
        <f t="shared" si="9"/>
        <v>32.484000000000002</v>
      </c>
      <c r="K70" s="154">
        <f t="shared" si="8"/>
        <v>16810.47</v>
      </c>
      <c r="L70" s="92"/>
    </row>
    <row r="71" spans="1:14" ht="25.5" x14ac:dyDescent="0.3">
      <c r="A71" s="37"/>
      <c r="B71" s="37"/>
      <c r="C71" s="38" t="s">
        <v>409</v>
      </c>
      <c r="D71" s="3" t="s">
        <v>137</v>
      </c>
      <c r="E71" s="3" t="s">
        <v>187</v>
      </c>
      <c r="F71" s="171" t="s">
        <v>136</v>
      </c>
      <c r="G71" s="150" t="s">
        <v>37</v>
      </c>
      <c r="H71" s="184">
        <v>7.7</v>
      </c>
      <c r="I71" s="151">
        <v>39.659999999999997</v>
      </c>
      <c r="J71" s="182">
        <f t="shared" si="9"/>
        <v>50.642000000000003</v>
      </c>
      <c r="K71" s="154">
        <f t="shared" si="8"/>
        <v>389.94299999999998</v>
      </c>
    </row>
    <row r="72" spans="1:14" ht="25.5" x14ac:dyDescent="0.3">
      <c r="A72" s="37"/>
      <c r="B72" s="37"/>
      <c r="C72" s="38" t="s">
        <v>410</v>
      </c>
      <c r="D72" s="3" t="s">
        <v>239</v>
      </c>
      <c r="E72" s="3" t="s">
        <v>187</v>
      </c>
      <c r="F72" s="178" t="s">
        <v>240</v>
      </c>
      <c r="G72" s="150" t="s">
        <v>37</v>
      </c>
      <c r="H72" s="2">
        <v>3</v>
      </c>
      <c r="I72" s="151">
        <v>67.84</v>
      </c>
      <c r="J72" s="182">
        <f t="shared" si="9"/>
        <v>86.625</v>
      </c>
      <c r="K72" s="154">
        <f t="shared" si="8"/>
        <v>259.875</v>
      </c>
      <c r="L72" s="90"/>
    </row>
    <row r="73" spans="1:14" ht="25.5" x14ac:dyDescent="0.3">
      <c r="A73" s="37"/>
      <c r="B73" s="37"/>
      <c r="C73" s="127" t="s">
        <v>411</v>
      </c>
      <c r="D73" s="110" t="s">
        <v>246</v>
      </c>
      <c r="E73" s="110" t="s">
        <v>187</v>
      </c>
      <c r="F73" s="111" t="s">
        <v>245</v>
      </c>
      <c r="G73" s="121" t="s">
        <v>37</v>
      </c>
      <c r="H73" s="113">
        <f>4.7+4.1</f>
        <v>8.8000000000000007</v>
      </c>
      <c r="I73" s="128">
        <v>36.700000000000003</v>
      </c>
      <c r="J73" s="123">
        <f t="shared" si="9"/>
        <v>46.862000000000002</v>
      </c>
      <c r="K73" s="116">
        <f t="shared" si="8"/>
        <v>412.38600000000002</v>
      </c>
      <c r="L73" s="93"/>
      <c r="N73" s="50">
        <f>K73+K78</f>
        <v>552.97199999999998</v>
      </c>
    </row>
    <row r="74" spans="1:14" ht="25.5" x14ac:dyDescent="0.3">
      <c r="A74" s="37"/>
      <c r="B74" s="37"/>
      <c r="C74" s="127" t="s">
        <v>412</v>
      </c>
      <c r="D74" s="110" t="s">
        <v>248</v>
      </c>
      <c r="E74" s="110" t="s">
        <v>187</v>
      </c>
      <c r="F74" s="111" t="s">
        <v>249</v>
      </c>
      <c r="G74" s="121" t="s">
        <v>37</v>
      </c>
      <c r="H74" s="113">
        <v>3.5</v>
      </c>
      <c r="I74" s="128">
        <v>64.97</v>
      </c>
      <c r="J74" s="123">
        <f t="shared" si="9"/>
        <v>82.96</v>
      </c>
      <c r="K74" s="116">
        <f t="shared" si="8"/>
        <v>290.36</v>
      </c>
    </row>
    <row r="75" spans="1:14" x14ac:dyDescent="0.3">
      <c r="A75" s="37"/>
      <c r="B75" s="37"/>
      <c r="C75" s="45" t="s">
        <v>55</v>
      </c>
      <c r="D75" s="230"/>
      <c r="E75" s="231"/>
      <c r="F75" s="183" t="s">
        <v>295</v>
      </c>
      <c r="G75" s="150"/>
      <c r="H75" s="2"/>
      <c r="I75" s="151"/>
      <c r="J75" s="182"/>
      <c r="K75" s="154"/>
    </row>
    <row r="76" spans="1:14" ht="51" x14ac:dyDescent="0.3">
      <c r="A76" s="37"/>
      <c r="B76" s="37"/>
      <c r="C76" s="38" t="s">
        <v>241</v>
      </c>
      <c r="D76" s="3" t="s">
        <v>190</v>
      </c>
      <c r="E76" s="3" t="s">
        <v>187</v>
      </c>
      <c r="F76" s="178" t="s">
        <v>325</v>
      </c>
      <c r="G76" s="150" t="s">
        <v>44</v>
      </c>
      <c r="H76" s="2">
        <f>H77*18</f>
        <v>162</v>
      </c>
      <c r="I76" s="151">
        <v>25.44</v>
      </c>
      <c r="J76" s="182">
        <f t="shared" si="9"/>
        <v>32.484000000000002</v>
      </c>
      <c r="K76" s="154">
        <f t="shared" si="8"/>
        <v>5262.4080000000004</v>
      </c>
      <c r="L76" s="92"/>
    </row>
    <row r="77" spans="1:14" ht="38.25" x14ac:dyDescent="0.3">
      <c r="A77" s="37"/>
      <c r="B77" s="37"/>
      <c r="C77" s="38" t="s">
        <v>242</v>
      </c>
      <c r="D77" s="3" t="s">
        <v>192</v>
      </c>
      <c r="E77" s="3" t="s">
        <v>187</v>
      </c>
      <c r="F77" s="178" t="s">
        <v>191</v>
      </c>
      <c r="G77" s="150" t="s">
        <v>24</v>
      </c>
      <c r="H77" s="2">
        <v>9</v>
      </c>
      <c r="I77" s="151">
        <v>98.51</v>
      </c>
      <c r="J77" s="182">
        <f t="shared" si="9"/>
        <v>125.78700000000001</v>
      </c>
      <c r="K77" s="154">
        <f t="shared" si="8"/>
        <v>1132.0830000000001</v>
      </c>
      <c r="L77" s="88"/>
    </row>
    <row r="78" spans="1:14" ht="25.5" x14ac:dyDescent="0.3">
      <c r="A78" s="37"/>
      <c r="B78" s="37"/>
      <c r="C78" s="127" t="s">
        <v>243</v>
      </c>
      <c r="D78" s="110" t="s">
        <v>246</v>
      </c>
      <c r="E78" s="110" t="s">
        <v>187</v>
      </c>
      <c r="F78" s="111" t="s">
        <v>245</v>
      </c>
      <c r="G78" s="121" t="s">
        <v>37</v>
      </c>
      <c r="H78" s="113">
        <v>3</v>
      </c>
      <c r="I78" s="128">
        <v>36.700000000000003</v>
      </c>
      <c r="J78" s="123">
        <f t="shared" si="9"/>
        <v>46.862000000000002</v>
      </c>
      <c r="K78" s="116">
        <f t="shared" si="8"/>
        <v>140.58600000000001</v>
      </c>
      <c r="L78" s="93"/>
    </row>
    <row r="79" spans="1:14" ht="25.5" x14ac:dyDescent="0.3">
      <c r="A79" s="37"/>
      <c r="B79" s="37"/>
      <c r="C79" s="38" t="s">
        <v>244</v>
      </c>
      <c r="D79" s="3" t="s">
        <v>318</v>
      </c>
      <c r="E79" s="3" t="s">
        <v>187</v>
      </c>
      <c r="F79" s="178" t="s">
        <v>317</v>
      </c>
      <c r="G79" s="150" t="s">
        <v>37</v>
      </c>
      <c r="H79" s="2">
        <v>21</v>
      </c>
      <c r="I79" s="151">
        <v>33.9</v>
      </c>
      <c r="J79" s="182">
        <f t="shared" si="9"/>
        <v>43.286999999999999</v>
      </c>
      <c r="K79" s="154">
        <f t="shared" si="8"/>
        <v>909.02700000000004</v>
      </c>
    </row>
    <row r="80" spans="1:14" ht="25.5" x14ac:dyDescent="0.3">
      <c r="A80" s="37"/>
      <c r="B80" s="37"/>
      <c r="C80" s="127" t="s">
        <v>247</v>
      </c>
      <c r="D80" s="110" t="s">
        <v>320</v>
      </c>
      <c r="E80" s="110" t="s">
        <v>187</v>
      </c>
      <c r="F80" s="124" t="s">
        <v>319</v>
      </c>
      <c r="G80" s="121" t="s">
        <v>37</v>
      </c>
      <c r="H80" s="113">
        <v>2.8</v>
      </c>
      <c r="I80" s="128">
        <v>105.94</v>
      </c>
      <c r="J80" s="123">
        <f t="shared" si="9"/>
        <v>135.27500000000001</v>
      </c>
      <c r="K80" s="116">
        <f t="shared" si="8"/>
        <v>378.77</v>
      </c>
    </row>
    <row r="81" spans="1:14" x14ac:dyDescent="0.3">
      <c r="A81" s="37"/>
      <c r="B81" s="37"/>
      <c r="C81" s="45" t="s">
        <v>321</v>
      </c>
      <c r="D81" s="230"/>
      <c r="E81" s="231"/>
      <c r="F81" s="175" t="s">
        <v>425</v>
      </c>
      <c r="G81" s="150"/>
      <c r="H81" s="2"/>
      <c r="I81" s="151"/>
      <c r="J81" s="182"/>
      <c r="K81" s="154"/>
    </row>
    <row r="82" spans="1:14" x14ac:dyDescent="0.3">
      <c r="A82" s="37"/>
      <c r="B82" s="37"/>
      <c r="C82" s="38" t="s">
        <v>322</v>
      </c>
      <c r="D82" s="3" t="s">
        <v>349</v>
      </c>
      <c r="E82" s="3" t="s">
        <v>72</v>
      </c>
      <c r="F82" s="181" t="s">
        <v>424</v>
      </c>
      <c r="G82" s="150" t="s">
        <v>24</v>
      </c>
      <c r="H82" s="2">
        <v>5.0999999999999996</v>
      </c>
      <c r="I82" s="151">
        <v>493.82</v>
      </c>
      <c r="J82" s="182">
        <f t="shared" si="9"/>
        <v>630.55899999999997</v>
      </c>
      <c r="K82" s="154">
        <f t="shared" si="8"/>
        <v>3215.8510000000001</v>
      </c>
    </row>
    <row r="83" spans="1:14" x14ac:dyDescent="0.3">
      <c r="A83" s="37"/>
      <c r="B83" s="37"/>
      <c r="C83" s="38" t="s">
        <v>323</v>
      </c>
      <c r="D83" s="3" t="s">
        <v>426</v>
      </c>
      <c r="E83" s="3" t="s">
        <v>187</v>
      </c>
      <c r="F83" s="181" t="s">
        <v>427</v>
      </c>
      <c r="G83" s="150" t="s">
        <v>24</v>
      </c>
      <c r="H83" s="2">
        <f>0.6*H82</f>
        <v>3.0599999999999996</v>
      </c>
      <c r="I83" s="151">
        <v>31.46</v>
      </c>
      <c r="J83" s="182">
        <f t="shared" si="9"/>
        <v>40.170999999999999</v>
      </c>
      <c r="K83" s="154">
        <f t="shared" si="8"/>
        <v>122.923</v>
      </c>
    </row>
    <row r="84" spans="1:14" x14ac:dyDescent="0.3">
      <c r="A84" s="37"/>
      <c r="B84" s="37"/>
      <c r="C84" s="38" t="s">
        <v>324</v>
      </c>
      <c r="D84" s="3" t="s">
        <v>264</v>
      </c>
      <c r="E84" s="3" t="s">
        <v>187</v>
      </c>
      <c r="F84" s="181" t="s">
        <v>428</v>
      </c>
      <c r="G84" s="150" t="s">
        <v>24</v>
      </c>
      <c r="H84" s="2">
        <f>H83</f>
        <v>3.0599999999999996</v>
      </c>
      <c r="I84" s="151">
        <v>23.59</v>
      </c>
      <c r="J84" s="182">
        <f t="shared" si="9"/>
        <v>30.122</v>
      </c>
      <c r="K84" s="154">
        <f t="shared" si="8"/>
        <v>92.173000000000002</v>
      </c>
    </row>
    <row r="85" spans="1:14" x14ac:dyDescent="0.3">
      <c r="A85" s="37"/>
      <c r="B85" s="37"/>
      <c r="C85" s="232" t="s">
        <v>598</v>
      </c>
      <c r="D85" s="233"/>
      <c r="E85" s="233"/>
      <c r="F85" s="233"/>
      <c r="G85" s="233"/>
      <c r="H85" s="233"/>
      <c r="I85" s="234"/>
      <c r="J85" s="155"/>
      <c r="K85" s="156">
        <f>ROUND(SUM(K56:K84),3)</f>
        <v>56510.391000000003</v>
      </c>
    </row>
    <row r="86" spans="1:14" x14ac:dyDescent="0.3">
      <c r="A86" s="37"/>
      <c r="B86" s="37"/>
      <c r="C86" s="148">
        <v>7</v>
      </c>
      <c r="D86" s="149"/>
      <c r="E86" s="149"/>
      <c r="F86" s="235" t="s">
        <v>222</v>
      </c>
      <c r="G86" s="236"/>
      <c r="H86" s="236"/>
      <c r="I86" s="236"/>
      <c r="J86" s="236"/>
      <c r="K86" s="237"/>
    </row>
    <row r="87" spans="1:14" ht="27.75" customHeight="1" x14ac:dyDescent="0.3">
      <c r="A87" s="37"/>
      <c r="B87" s="37"/>
      <c r="C87" s="109" t="s">
        <v>57</v>
      </c>
      <c r="D87" s="110">
        <v>90934</v>
      </c>
      <c r="E87" s="110" t="s">
        <v>26</v>
      </c>
      <c r="F87" s="111" t="s">
        <v>383</v>
      </c>
      <c r="G87" s="121" t="s">
        <v>24</v>
      </c>
      <c r="H87" s="113">
        <v>9</v>
      </c>
      <c r="I87" s="128">
        <v>160.69</v>
      </c>
      <c r="J87" s="123">
        <f>I87*(1+$K$8)</f>
        <v>205.18506099999999</v>
      </c>
      <c r="K87" s="212">
        <f>H87*J87</f>
        <v>1846.6655489999998</v>
      </c>
    </row>
    <row r="88" spans="1:14" ht="37.5" customHeight="1" x14ac:dyDescent="0.3">
      <c r="A88" s="37"/>
      <c r="B88" s="37"/>
      <c r="C88" s="109" t="s">
        <v>58</v>
      </c>
      <c r="D88" s="110" t="s">
        <v>131</v>
      </c>
      <c r="E88" s="110" t="s">
        <v>187</v>
      </c>
      <c r="F88" s="111" t="s">
        <v>214</v>
      </c>
      <c r="G88" s="121" t="s">
        <v>24</v>
      </c>
      <c r="H88" s="113">
        <f>(1+2)*2.1</f>
        <v>6.3000000000000007</v>
      </c>
      <c r="I88" s="128">
        <v>168.04</v>
      </c>
      <c r="J88" s="115">
        <f>I88*(1+$K$8)</f>
        <v>214.57027599999998</v>
      </c>
      <c r="K88" s="116">
        <f t="shared" ref="K88:K115" si="10">H88*J88</f>
        <v>1351.7927388000001</v>
      </c>
    </row>
    <row r="89" spans="1:14" ht="18" customHeight="1" x14ac:dyDescent="0.3">
      <c r="A89" s="37"/>
      <c r="B89" s="37"/>
      <c r="C89" s="7" t="s">
        <v>518</v>
      </c>
      <c r="D89" s="230"/>
      <c r="E89" s="231"/>
      <c r="F89" s="183" t="s">
        <v>273</v>
      </c>
      <c r="G89" s="150"/>
      <c r="H89" s="2"/>
      <c r="I89" s="151"/>
      <c r="J89" s="152"/>
      <c r="K89" s="154"/>
    </row>
    <row r="90" spans="1:14" ht="39.75" customHeight="1" x14ac:dyDescent="0.3">
      <c r="A90" s="37"/>
      <c r="B90" s="37"/>
      <c r="C90" s="1" t="s">
        <v>607</v>
      </c>
      <c r="D90" s="3" t="s">
        <v>224</v>
      </c>
      <c r="E90" s="3" t="s">
        <v>187</v>
      </c>
      <c r="F90" s="178" t="s">
        <v>223</v>
      </c>
      <c r="G90" s="150" t="s">
        <v>37</v>
      </c>
      <c r="H90" s="2">
        <v>16.7</v>
      </c>
      <c r="I90" s="151">
        <v>13.08</v>
      </c>
      <c r="J90" s="152">
        <f t="shared" ref="J90:J112" si="11">I90*(1+$K$8)</f>
        <v>16.701851999999999</v>
      </c>
      <c r="K90" s="154">
        <f t="shared" si="10"/>
        <v>278.92092839999998</v>
      </c>
    </row>
    <row r="91" spans="1:14" ht="41.25" customHeight="1" x14ac:dyDescent="0.3">
      <c r="A91" s="37"/>
      <c r="B91" s="37"/>
      <c r="C91" s="109" t="s">
        <v>608</v>
      </c>
      <c r="D91" s="110" t="s">
        <v>227</v>
      </c>
      <c r="E91" s="110" t="s">
        <v>187</v>
      </c>
      <c r="F91" s="111" t="s">
        <v>279</v>
      </c>
      <c r="G91" s="121" t="s">
        <v>24</v>
      </c>
      <c r="H91" s="113">
        <v>40.700000000000003</v>
      </c>
      <c r="I91" s="128">
        <v>20.66</v>
      </c>
      <c r="J91" s="115">
        <f t="shared" si="11"/>
        <v>26.380754</v>
      </c>
      <c r="K91" s="116">
        <f t="shared" si="10"/>
        <v>1073.6966878000001</v>
      </c>
      <c r="L91" s="94"/>
      <c r="N91" s="50">
        <f>K91+K101+K136</f>
        <v>1527.4472278000001</v>
      </c>
    </row>
    <row r="92" spans="1:14" ht="39.75" customHeight="1" x14ac:dyDescent="0.3">
      <c r="A92" s="37"/>
      <c r="B92" s="37"/>
      <c r="C92" s="109" t="s">
        <v>609</v>
      </c>
      <c r="D92" s="110" t="s">
        <v>226</v>
      </c>
      <c r="E92" s="110" t="s">
        <v>187</v>
      </c>
      <c r="F92" s="111" t="s">
        <v>225</v>
      </c>
      <c r="G92" s="121" t="s">
        <v>23</v>
      </c>
      <c r="H92" s="113">
        <v>2</v>
      </c>
      <c r="I92" s="128">
        <v>108.54</v>
      </c>
      <c r="J92" s="123">
        <f t="shared" si="11"/>
        <v>138.59472600000001</v>
      </c>
      <c r="K92" s="116">
        <f t="shared" si="10"/>
        <v>277.18945200000002</v>
      </c>
    </row>
    <row r="93" spans="1:14" ht="26.25" customHeight="1" x14ac:dyDescent="0.3">
      <c r="A93" s="37"/>
      <c r="B93" s="37"/>
      <c r="C93" s="109" t="s">
        <v>610</v>
      </c>
      <c r="D93" s="110" t="s">
        <v>230</v>
      </c>
      <c r="E93" s="110" t="s">
        <v>187</v>
      </c>
      <c r="F93" s="111" t="s">
        <v>229</v>
      </c>
      <c r="G93" s="121" t="s">
        <v>40</v>
      </c>
      <c r="H93" s="113">
        <f>39.32*0.5</f>
        <v>19.66</v>
      </c>
      <c r="I93" s="128">
        <v>7.96</v>
      </c>
      <c r="J93" s="123">
        <f t="shared" si="11"/>
        <v>10.164123999999999</v>
      </c>
      <c r="K93" s="116">
        <f t="shared" si="10"/>
        <v>199.82667783999997</v>
      </c>
    </row>
    <row r="94" spans="1:14" ht="40.5" customHeight="1" x14ac:dyDescent="0.3">
      <c r="A94" s="37"/>
      <c r="B94" s="37"/>
      <c r="C94" s="1" t="s">
        <v>611</v>
      </c>
      <c r="D94" s="3" t="s">
        <v>232</v>
      </c>
      <c r="E94" s="3" t="s">
        <v>187</v>
      </c>
      <c r="F94" s="178" t="s">
        <v>231</v>
      </c>
      <c r="G94" s="150" t="s">
        <v>43</v>
      </c>
      <c r="H94" s="2">
        <f>H93*1.3*2</f>
        <v>51.116</v>
      </c>
      <c r="I94" s="151">
        <v>4.1500000000000004</v>
      </c>
      <c r="J94" s="182">
        <f t="shared" si="11"/>
        <v>5.2991349999999997</v>
      </c>
      <c r="K94" s="154">
        <f t="shared" si="10"/>
        <v>270.87058465999996</v>
      </c>
    </row>
    <row r="95" spans="1:14" ht="25.5" customHeight="1" x14ac:dyDescent="0.3">
      <c r="A95" s="37"/>
      <c r="B95" s="37"/>
      <c r="C95" s="1" t="s">
        <v>612</v>
      </c>
      <c r="D95" s="3" t="s">
        <v>276</v>
      </c>
      <c r="E95" s="3" t="s">
        <v>187</v>
      </c>
      <c r="F95" s="178" t="s">
        <v>275</v>
      </c>
      <c r="G95" s="150" t="s">
        <v>24</v>
      </c>
      <c r="H95" s="2">
        <v>79.2</v>
      </c>
      <c r="I95" s="151">
        <v>6.02</v>
      </c>
      <c r="J95" s="182">
        <f t="shared" si="11"/>
        <v>7.6869379999999987</v>
      </c>
      <c r="K95" s="154">
        <f t="shared" si="10"/>
        <v>608.80548959999987</v>
      </c>
      <c r="L95" s="95"/>
    </row>
    <row r="96" spans="1:14" ht="18" customHeight="1" x14ac:dyDescent="0.3">
      <c r="A96" s="37"/>
      <c r="B96" s="37"/>
      <c r="C96" s="1" t="s">
        <v>613</v>
      </c>
      <c r="D96" s="3" t="s">
        <v>277</v>
      </c>
      <c r="E96" s="3" t="s">
        <v>187</v>
      </c>
      <c r="F96" s="178" t="s">
        <v>278</v>
      </c>
      <c r="G96" s="150" t="s">
        <v>24</v>
      </c>
      <c r="H96" s="2">
        <f>16.7*2+7.3</f>
        <v>40.699999999999996</v>
      </c>
      <c r="I96" s="151">
        <v>85.64</v>
      </c>
      <c r="J96" s="182">
        <f t="shared" si="11"/>
        <v>109.35371599999999</v>
      </c>
      <c r="K96" s="154">
        <f t="shared" si="10"/>
        <v>4450.6962411999993</v>
      </c>
    </row>
    <row r="97" spans="1:14" ht="41.25" customHeight="1" x14ac:dyDescent="0.3">
      <c r="A97" s="37"/>
      <c r="B97" s="37"/>
      <c r="C97" s="1" t="s">
        <v>614</v>
      </c>
      <c r="D97" s="3" t="s">
        <v>281</v>
      </c>
      <c r="E97" s="3" t="s">
        <v>187</v>
      </c>
      <c r="F97" s="178" t="s">
        <v>280</v>
      </c>
      <c r="G97" s="150" t="s">
        <v>37</v>
      </c>
      <c r="H97" s="2">
        <v>17.600000000000001</v>
      </c>
      <c r="I97" s="151">
        <v>79.150000000000006</v>
      </c>
      <c r="J97" s="182">
        <f t="shared" si="11"/>
        <v>101.06663500000001</v>
      </c>
      <c r="K97" s="154">
        <f t="shared" si="10"/>
        <v>1778.7727760000002</v>
      </c>
    </row>
    <row r="98" spans="1:14" ht="54" customHeight="1" x14ac:dyDescent="0.3">
      <c r="A98" s="37"/>
      <c r="B98" s="37"/>
      <c r="C98" s="109" t="s">
        <v>615</v>
      </c>
      <c r="D98" s="110" t="s">
        <v>283</v>
      </c>
      <c r="E98" s="110" t="s">
        <v>187</v>
      </c>
      <c r="F98" s="111" t="s">
        <v>282</v>
      </c>
      <c r="G98" s="121" t="s">
        <v>24</v>
      </c>
      <c r="H98" s="113">
        <f>H95-H96</f>
        <v>38.500000000000007</v>
      </c>
      <c r="I98" s="128">
        <v>112.5</v>
      </c>
      <c r="J98" s="123">
        <f t="shared" si="11"/>
        <v>143.65125</v>
      </c>
      <c r="K98" s="116">
        <f t="shared" si="10"/>
        <v>5530.5731250000008</v>
      </c>
    </row>
    <row r="99" spans="1:14" ht="53.25" customHeight="1" x14ac:dyDescent="0.3">
      <c r="A99" s="37"/>
      <c r="B99" s="37"/>
      <c r="C99" s="1" t="s">
        <v>616</v>
      </c>
      <c r="D99" s="3" t="s">
        <v>284</v>
      </c>
      <c r="E99" s="3" t="s">
        <v>187</v>
      </c>
      <c r="F99" s="178" t="s">
        <v>286</v>
      </c>
      <c r="G99" s="150" t="s">
        <v>285</v>
      </c>
      <c r="H99" s="2">
        <f>(H98*180)/100*10</f>
        <v>693.00000000000011</v>
      </c>
      <c r="I99" s="151">
        <v>0.98</v>
      </c>
      <c r="J99" s="182">
        <f t="shared" si="11"/>
        <v>1.2513619999999999</v>
      </c>
      <c r="K99" s="154">
        <f t="shared" si="10"/>
        <v>867.19386600000007</v>
      </c>
    </row>
    <row r="100" spans="1:14" ht="30.75" customHeight="1" x14ac:dyDescent="0.3">
      <c r="A100" s="37"/>
      <c r="B100" s="37"/>
      <c r="C100" s="45" t="s">
        <v>519</v>
      </c>
      <c r="D100" s="230"/>
      <c r="E100" s="231"/>
      <c r="F100" s="183" t="s">
        <v>375</v>
      </c>
      <c r="G100" s="150"/>
      <c r="H100" s="2"/>
      <c r="I100" s="151"/>
      <c r="J100" s="182"/>
      <c r="K100" s="154"/>
    </row>
    <row r="101" spans="1:14" ht="41.25" customHeight="1" x14ac:dyDescent="0.3">
      <c r="A101" s="37"/>
      <c r="B101" s="37"/>
      <c r="C101" s="38" t="s">
        <v>520</v>
      </c>
      <c r="D101" s="3" t="s">
        <v>227</v>
      </c>
      <c r="E101" s="3" t="s">
        <v>187</v>
      </c>
      <c r="F101" s="178" t="s">
        <v>274</v>
      </c>
      <c r="G101" s="150" t="s">
        <v>24</v>
      </c>
      <c r="H101" s="2">
        <v>10</v>
      </c>
      <c r="I101" s="151">
        <v>20.66</v>
      </c>
      <c r="J101" s="152">
        <f t="shared" ref="J101:J106" si="12">I101*(1+$K$8)</f>
        <v>26.380754</v>
      </c>
      <c r="K101" s="154">
        <f t="shared" si="10"/>
        <v>263.80754000000002</v>
      </c>
      <c r="L101" s="94"/>
    </row>
    <row r="102" spans="1:14" ht="29.25" customHeight="1" x14ac:dyDescent="0.3">
      <c r="A102" s="37"/>
      <c r="B102" s="37"/>
      <c r="C102" s="127" t="s">
        <v>521</v>
      </c>
      <c r="D102" s="110" t="s">
        <v>146</v>
      </c>
      <c r="E102" s="110" t="s">
        <v>187</v>
      </c>
      <c r="F102" s="111" t="s">
        <v>378</v>
      </c>
      <c r="G102" s="112" t="s">
        <v>24</v>
      </c>
      <c r="H102" s="113">
        <v>3.4</v>
      </c>
      <c r="I102" s="130">
        <v>2.79</v>
      </c>
      <c r="J102" s="115">
        <f>I102*(1+$K$8)</f>
        <v>3.562551</v>
      </c>
      <c r="K102" s="116">
        <f t="shared" si="10"/>
        <v>12.1126734</v>
      </c>
      <c r="L102" s="84"/>
    </row>
    <row r="103" spans="1:14" ht="25.5" customHeight="1" x14ac:dyDescent="0.3">
      <c r="A103" s="37"/>
      <c r="B103" s="37"/>
      <c r="C103" s="38" t="s">
        <v>522</v>
      </c>
      <c r="D103" s="3" t="s">
        <v>276</v>
      </c>
      <c r="E103" s="3" t="s">
        <v>187</v>
      </c>
      <c r="F103" s="178" t="s">
        <v>275</v>
      </c>
      <c r="G103" s="150" t="s">
        <v>24</v>
      </c>
      <c r="H103" s="2">
        <f>H101+H102</f>
        <v>13.4</v>
      </c>
      <c r="I103" s="151">
        <v>6.02</v>
      </c>
      <c r="J103" s="182">
        <f t="shared" si="12"/>
        <v>7.6869379999999987</v>
      </c>
      <c r="K103" s="154">
        <f t="shared" si="10"/>
        <v>103.00496919999999</v>
      </c>
      <c r="L103" s="95"/>
    </row>
    <row r="104" spans="1:14" ht="25.5" customHeight="1" x14ac:dyDescent="0.3">
      <c r="A104" s="37"/>
      <c r="B104" s="37"/>
      <c r="C104" s="38" t="s">
        <v>523</v>
      </c>
      <c r="D104" s="3" t="s">
        <v>382</v>
      </c>
      <c r="E104" s="3" t="s">
        <v>187</v>
      </c>
      <c r="F104" s="178" t="s">
        <v>381</v>
      </c>
      <c r="G104" s="150" t="s">
        <v>24</v>
      </c>
      <c r="H104" s="2">
        <f>(10+3.4+1+1)*0.1</f>
        <v>1.54</v>
      </c>
      <c r="I104" s="151">
        <v>78.150000000000006</v>
      </c>
      <c r="J104" s="182">
        <f t="shared" si="12"/>
        <v>99.789735000000007</v>
      </c>
      <c r="K104" s="154">
        <f t="shared" si="10"/>
        <v>153.67619190000002</v>
      </c>
    </row>
    <row r="105" spans="1:14" ht="30" customHeight="1" x14ac:dyDescent="0.3">
      <c r="A105" s="37"/>
      <c r="B105" s="37"/>
      <c r="C105" s="127" t="s">
        <v>524</v>
      </c>
      <c r="D105" s="110" t="s">
        <v>380</v>
      </c>
      <c r="E105" s="110" t="s">
        <v>187</v>
      </c>
      <c r="F105" s="111" t="s">
        <v>379</v>
      </c>
      <c r="G105" s="121" t="s">
        <v>24</v>
      </c>
      <c r="H105" s="113">
        <f>H103</f>
        <v>13.4</v>
      </c>
      <c r="I105" s="128">
        <v>68.72</v>
      </c>
      <c r="J105" s="123">
        <f t="shared" si="12"/>
        <v>87.748567999999992</v>
      </c>
      <c r="K105" s="116">
        <f t="shared" si="10"/>
        <v>1175.8308112</v>
      </c>
    </row>
    <row r="106" spans="1:14" ht="39.75" customHeight="1" x14ac:dyDescent="0.3">
      <c r="A106" s="37"/>
      <c r="B106" s="37"/>
      <c r="C106" s="38" t="s">
        <v>525</v>
      </c>
      <c r="D106" s="3" t="s">
        <v>377</v>
      </c>
      <c r="E106" s="3" t="s">
        <v>187</v>
      </c>
      <c r="F106" s="178" t="s">
        <v>376</v>
      </c>
      <c r="G106" s="150" t="s">
        <v>24</v>
      </c>
      <c r="H106" s="2">
        <f>H103</f>
        <v>13.4</v>
      </c>
      <c r="I106" s="151">
        <v>66.23</v>
      </c>
      <c r="J106" s="182">
        <f t="shared" si="12"/>
        <v>84.569086999999996</v>
      </c>
      <c r="K106" s="154">
        <f t="shared" si="10"/>
        <v>1133.2257658000001</v>
      </c>
    </row>
    <row r="107" spans="1:14" ht="17.25" customHeight="1" x14ac:dyDescent="0.3">
      <c r="A107" s="37"/>
      <c r="B107" s="37"/>
      <c r="C107" s="45" t="s">
        <v>526</v>
      </c>
      <c r="D107" s="230"/>
      <c r="E107" s="231"/>
      <c r="F107" s="183" t="s">
        <v>422</v>
      </c>
      <c r="G107" s="150"/>
      <c r="H107" s="2"/>
      <c r="I107" s="151"/>
      <c r="J107" s="182"/>
      <c r="K107" s="154"/>
    </row>
    <row r="108" spans="1:14" ht="17.25" customHeight="1" x14ac:dyDescent="0.3">
      <c r="A108" s="37"/>
      <c r="B108" s="37"/>
      <c r="C108" s="38" t="s">
        <v>527</v>
      </c>
      <c r="D108" s="3" t="s">
        <v>414</v>
      </c>
      <c r="E108" s="3" t="s">
        <v>187</v>
      </c>
      <c r="F108" s="178" t="s">
        <v>413</v>
      </c>
      <c r="G108" s="150" t="s">
        <v>24</v>
      </c>
      <c r="H108" s="2">
        <f>121.65+20.7+101.85+21.2*0.8</f>
        <v>261.15999999999997</v>
      </c>
      <c r="I108" s="151">
        <v>6.5</v>
      </c>
      <c r="J108" s="182">
        <f t="shared" si="11"/>
        <v>8.2998499999999993</v>
      </c>
      <c r="K108" s="154">
        <f t="shared" si="10"/>
        <v>2167.5888259999997</v>
      </c>
    </row>
    <row r="109" spans="1:14" ht="18" customHeight="1" x14ac:dyDescent="0.3">
      <c r="A109" s="37"/>
      <c r="B109" s="37"/>
      <c r="C109" s="127" t="s">
        <v>528</v>
      </c>
      <c r="D109" s="110">
        <v>1379</v>
      </c>
      <c r="E109" s="110" t="s">
        <v>26</v>
      </c>
      <c r="F109" s="111" t="s">
        <v>415</v>
      </c>
      <c r="G109" s="121" t="s">
        <v>44</v>
      </c>
      <c r="H109" s="113">
        <f>H108</f>
        <v>261.15999999999997</v>
      </c>
      <c r="I109" s="128">
        <v>0.78</v>
      </c>
      <c r="J109" s="123">
        <f t="shared" si="11"/>
        <v>0.99598199999999992</v>
      </c>
      <c r="K109" s="116">
        <f t="shared" si="10"/>
        <v>260.11065911999992</v>
      </c>
      <c r="L109" s="96"/>
      <c r="N109" s="50">
        <f>K109+K113</f>
        <v>754.32091144799983</v>
      </c>
    </row>
    <row r="110" spans="1:14" ht="18" customHeight="1" x14ac:dyDescent="0.3">
      <c r="A110" s="37"/>
      <c r="B110" s="37"/>
      <c r="C110" s="127" t="s">
        <v>529</v>
      </c>
      <c r="D110" s="110">
        <v>4791</v>
      </c>
      <c r="E110" s="110" t="s">
        <v>26</v>
      </c>
      <c r="F110" s="111" t="s">
        <v>416</v>
      </c>
      <c r="G110" s="121" t="s">
        <v>44</v>
      </c>
      <c r="H110" s="113">
        <f>H109</f>
        <v>261.15999999999997</v>
      </c>
      <c r="I110" s="128">
        <v>51.22</v>
      </c>
      <c r="J110" s="123">
        <f t="shared" si="11"/>
        <v>65.402817999999996</v>
      </c>
      <c r="K110" s="116">
        <f t="shared" si="10"/>
        <v>17080.599948879997</v>
      </c>
    </row>
    <row r="111" spans="1:14" ht="38.25" x14ac:dyDescent="0.3">
      <c r="A111" s="37"/>
      <c r="B111" s="37"/>
      <c r="C111" s="127" t="s">
        <v>530</v>
      </c>
      <c r="D111" s="110" t="s">
        <v>194</v>
      </c>
      <c r="E111" s="110" t="s">
        <v>187</v>
      </c>
      <c r="F111" s="111" t="s">
        <v>417</v>
      </c>
      <c r="G111" s="121" t="s">
        <v>24</v>
      </c>
      <c r="H111" s="113">
        <v>8</v>
      </c>
      <c r="I111" s="128">
        <v>42.13</v>
      </c>
      <c r="J111" s="123">
        <f t="shared" si="11"/>
        <v>53.795797</v>
      </c>
      <c r="K111" s="116">
        <f t="shared" si="10"/>
        <v>430.366376</v>
      </c>
    </row>
    <row r="112" spans="1:14" ht="25.5" x14ac:dyDescent="0.3">
      <c r="A112" s="37"/>
      <c r="B112" s="37"/>
      <c r="C112" s="127" t="s">
        <v>531</v>
      </c>
      <c r="D112" s="110">
        <v>366</v>
      </c>
      <c r="E112" s="110" t="s">
        <v>26</v>
      </c>
      <c r="F112" s="111" t="s">
        <v>419</v>
      </c>
      <c r="G112" s="121" t="s">
        <v>40</v>
      </c>
      <c r="H112" s="113">
        <f>ROUND(0.0027*H108,3)</f>
        <v>0.70499999999999996</v>
      </c>
      <c r="I112" s="128">
        <v>168.2</v>
      </c>
      <c r="J112" s="123">
        <f t="shared" si="11"/>
        <v>214.77457999999999</v>
      </c>
      <c r="K112" s="116">
        <f t="shared" si="10"/>
        <v>151.41607889999997</v>
      </c>
    </row>
    <row r="113" spans="1:12" ht="25.5" x14ac:dyDescent="0.3">
      <c r="A113" s="37"/>
      <c r="B113" s="37"/>
      <c r="C113" s="38" t="s">
        <v>532</v>
      </c>
      <c r="D113" s="3">
        <v>1379</v>
      </c>
      <c r="E113" s="3" t="s">
        <v>26</v>
      </c>
      <c r="F113" s="178" t="s">
        <v>418</v>
      </c>
      <c r="G113" s="150" t="s">
        <v>44</v>
      </c>
      <c r="H113" s="2">
        <f>1.9*H108</f>
        <v>496.20399999999989</v>
      </c>
      <c r="I113" s="151">
        <v>0.78</v>
      </c>
      <c r="J113" s="182">
        <f t="shared" ref="J113" si="13">I113*(1+$K$8)</f>
        <v>0.99598199999999992</v>
      </c>
      <c r="K113" s="154">
        <f t="shared" si="10"/>
        <v>494.21025232799985</v>
      </c>
      <c r="L113" s="96"/>
    </row>
    <row r="114" spans="1:12" ht="25.5" x14ac:dyDescent="0.3">
      <c r="A114" s="37"/>
      <c r="B114" s="37"/>
      <c r="C114" s="38" t="s">
        <v>617</v>
      </c>
      <c r="D114" s="3">
        <v>88309</v>
      </c>
      <c r="E114" s="3" t="s">
        <v>26</v>
      </c>
      <c r="F114" s="178" t="s">
        <v>420</v>
      </c>
      <c r="G114" s="150" t="s">
        <v>29</v>
      </c>
      <c r="H114" s="2">
        <f>0.5*H108</f>
        <v>130.57999999999998</v>
      </c>
      <c r="I114" s="151">
        <v>31.67</v>
      </c>
      <c r="J114" s="182">
        <f>I114*(1+$K$8)</f>
        <v>40.439422999999998</v>
      </c>
      <c r="K114" s="154">
        <f t="shared" si="10"/>
        <v>5280.5798553399991</v>
      </c>
    </row>
    <row r="115" spans="1:12" ht="25.5" x14ac:dyDescent="0.3">
      <c r="A115" s="37"/>
      <c r="B115" s="37"/>
      <c r="C115" s="38" t="s">
        <v>618</v>
      </c>
      <c r="D115" s="3">
        <v>88316</v>
      </c>
      <c r="E115" s="3" t="s">
        <v>26</v>
      </c>
      <c r="F115" s="178" t="s">
        <v>421</v>
      </c>
      <c r="G115" s="150" t="s">
        <v>29</v>
      </c>
      <c r="H115" s="2">
        <f>H114</f>
        <v>130.57999999999998</v>
      </c>
      <c r="I115" s="151">
        <v>23.58</v>
      </c>
      <c r="J115" s="182">
        <f>I115*(1+$K$8)</f>
        <v>30.109301999999996</v>
      </c>
      <c r="K115" s="154">
        <f t="shared" si="10"/>
        <v>3931.6726551599991</v>
      </c>
    </row>
    <row r="116" spans="1:12" x14ac:dyDescent="0.3">
      <c r="A116" s="37"/>
      <c r="B116" s="37"/>
      <c r="C116" s="232" t="s">
        <v>597</v>
      </c>
      <c r="D116" s="233"/>
      <c r="E116" s="233"/>
      <c r="F116" s="233"/>
      <c r="G116" s="233"/>
      <c r="H116" s="233"/>
      <c r="I116" s="234"/>
      <c r="J116" s="155"/>
      <c r="K116" s="156">
        <f>ROUND(SUM(K87:K115),4)</f>
        <v>51173.206700000002</v>
      </c>
    </row>
    <row r="117" spans="1:12" x14ac:dyDescent="0.3">
      <c r="A117" s="37"/>
      <c r="B117" s="37"/>
      <c r="C117" s="148">
        <v>8</v>
      </c>
      <c r="D117" s="149"/>
      <c r="E117" s="149"/>
      <c r="F117" s="235" t="s">
        <v>59</v>
      </c>
      <c r="G117" s="236"/>
      <c r="H117" s="236"/>
      <c r="I117" s="236"/>
      <c r="J117" s="236"/>
      <c r="K117" s="237"/>
    </row>
    <row r="118" spans="1:12" x14ac:dyDescent="0.3">
      <c r="A118" s="37"/>
      <c r="B118" s="37"/>
      <c r="C118" s="45" t="s">
        <v>546</v>
      </c>
      <c r="D118" s="185"/>
      <c r="E118" s="185"/>
      <c r="F118" s="186" t="s">
        <v>429</v>
      </c>
      <c r="G118" s="187"/>
      <c r="H118" s="188"/>
      <c r="I118" s="189"/>
      <c r="J118" s="152"/>
      <c r="K118" s="154"/>
    </row>
    <row r="119" spans="1:12" ht="57.75" customHeight="1" x14ac:dyDescent="0.3">
      <c r="A119" s="37"/>
      <c r="B119" s="37"/>
      <c r="C119" s="127" t="s">
        <v>547</v>
      </c>
      <c r="D119" s="110" t="s">
        <v>351</v>
      </c>
      <c r="E119" s="110" t="s">
        <v>187</v>
      </c>
      <c r="F119" s="124" t="s">
        <v>353</v>
      </c>
      <c r="G119" s="121" t="s">
        <v>37</v>
      </c>
      <c r="H119" s="113">
        <f>30*4</f>
        <v>120</v>
      </c>
      <c r="I119" s="114">
        <v>44.86</v>
      </c>
      <c r="J119" s="115">
        <f t="shared" ref="J119:J131" si="14">ROUND(I119*(1+$K$8),3)</f>
        <v>57.281999999999996</v>
      </c>
      <c r="K119" s="116">
        <f t="shared" ref="K119:K126" si="15">ROUND(H119*J119,3)</f>
        <v>6873.84</v>
      </c>
    </row>
    <row r="120" spans="1:12" ht="43.5" customHeight="1" x14ac:dyDescent="0.3">
      <c r="A120" s="37"/>
      <c r="B120" s="37"/>
      <c r="C120" s="127" t="s">
        <v>548</v>
      </c>
      <c r="D120" s="110" t="s">
        <v>348</v>
      </c>
      <c r="E120" s="110" t="s">
        <v>187</v>
      </c>
      <c r="F120" s="124" t="s">
        <v>352</v>
      </c>
      <c r="G120" s="121" t="s">
        <v>37</v>
      </c>
      <c r="H120" s="113">
        <f>26*4</f>
        <v>104</v>
      </c>
      <c r="I120" s="114">
        <v>52.9</v>
      </c>
      <c r="J120" s="115">
        <f t="shared" si="14"/>
        <v>67.548000000000002</v>
      </c>
      <c r="K120" s="116">
        <f t="shared" si="15"/>
        <v>7024.9920000000002</v>
      </c>
    </row>
    <row r="121" spans="1:12" ht="53.25" customHeight="1" x14ac:dyDescent="0.3">
      <c r="A121" s="37"/>
      <c r="B121" s="37"/>
      <c r="C121" s="127" t="s">
        <v>549</v>
      </c>
      <c r="D121" s="110" t="s">
        <v>355</v>
      </c>
      <c r="E121" s="110" t="s">
        <v>187</v>
      </c>
      <c r="F121" s="124" t="s">
        <v>354</v>
      </c>
      <c r="G121" s="121" t="s">
        <v>37</v>
      </c>
      <c r="H121" s="113">
        <f>(30+26)*4</f>
        <v>224</v>
      </c>
      <c r="I121" s="114">
        <v>22.62</v>
      </c>
      <c r="J121" s="115">
        <f t="shared" si="14"/>
        <v>28.882999999999999</v>
      </c>
      <c r="K121" s="116">
        <f t="shared" si="15"/>
        <v>6469.7920000000004</v>
      </c>
    </row>
    <row r="122" spans="1:12" ht="53.25" customHeight="1" x14ac:dyDescent="0.3">
      <c r="A122" s="37"/>
      <c r="B122" s="37"/>
      <c r="C122" s="127" t="s">
        <v>550</v>
      </c>
      <c r="D122" s="110" t="s">
        <v>356</v>
      </c>
      <c r="E122" s="110" t="s">
        <v>187</v>
      </c>
      <c r="F122" s="124" t="s">
        <v>357</v>
      </c>
      <c r="G122" s="121" t="s">
        <v>37</v>
      </c>
      <c r="H122" s="113">
        <v>30</v>
      </c>
      <c r="I122" s="114">
        <v>51.38</v>
      </c>
      <c r="J122" s="115">
        <f t="shared" si="14"/>
        <v>65.606999999999999</v>
      </c>
      <c r="K122" s="116">
        <f t="shared" si="15"/>
        <v>1968.21</v>
      </c>
    </row>
    <row r="123" spans="1:12" ht="51" customHeight="1" x14ac:dyDescent="0.3">
      <c r="A123" s="37"/>
      <c r="B123" s="37"/>
      <c r="C123" s="127" t="s">
        <v>551</v>
      </c>
      <c r="D123" s="110" t="s">
        <v>358</v>
      </c>
      <c r="E123" s="110" t="s">
        <v>187</v>
      </c>
      <c r="F123" s="124" t="s">
        <v>360</v>
      </c>
      <c r="G123" s="121" t="s">
        <v>37</v>
      </c>
      <c r="H123" s="113">
        <f>2.5+25+4</f>
        <v>31.5</v>
      </c>
      <c r="I123" s="114">
        <v>62.24</v>
      </c>
      <c r="J123" s="115">
        <f t="shared" si="14"/>
        <v>79.474000000000004</v>
      </c>
      <c r="K123" s="116">
        <f t="shared" si="15"/>
        <v>2503.431</v>
      </c>
    </row>
    <row r="124" spans="1:12" ht="43.5" customHeight="1" x14ac:dyDescent="0.3">
      <c r="A124" s="37"/>
      <c r="B124" s="37"/>
      <c r="C124" s="127" t="s">
        <v>552</v>
      </c>
      <c r="D124" s="110" t="s">
        <v>359</v>
      </c>
      <c r="E124" s="110" t="s">
        <v>187</v>
      </c>
      <c r="F124" s="124" t="s">
        <v>361</v>
      </c>
      <c r="G124" s="121" t="s">
        <v>37</v>
      </c>
      <c r="H124" s="113">
        <v>5</v>
      </c>
      <c r="I124" s="114">
        <v>48.23</v>
      </c>
      <c r="J124" s="115">
        <f t="shared" si="14"/>
        <v>61.585000000000001</v>
      </c>
      <c r="K124" s="116">
        <f t="shared" si="15"/>
        <v>307.92500000000001</v>
      </c>
    </row>
    <row r="125" spans="1:12" ht="28.5" customHeight="1" x14ac:dyDescent="0.3">
      <c r="A125" s="37"/>
      <c r="B125" s="37"/>
      <c r="C125" s="38" t="s">
        <v>553</v>
      </c>
      <c r="D125" s="3" t="s">
        <v>329</v>
      </c>
      <c r="E125" s="3" t="s">
        <v>72</v>
      </c>
      <c r="F125" s="178" t="s">
        <v>350</v>
      </c>
      <c r="G125" s="150" t="s">
        <v>23</v>
      </c>
      <c r="H125" s="2">
        <v>1</v>
      </c>
      <c r="I125" s="172">
        <v>5248.29</v>
      </c>
      <c r="J125" s="152">
        <f t="shared" si="14"/>
        <v>6701.5420000000004</v>
      </c>
      <c r="K125" s="154">
        <f t="shared" si="15"/>
        <v>6701.5420000000004</v>
      </c>
    </row>
    <row r="126" spans="1:12" ht="38.25" x14ac:dyDescent="0.3">
      <c r="A126" s="37"/>
      <c r="B126" s="37"/>
      <c r="C126" s="127" t="s">
        <v>554</v>
      </c>
      <c r="D126" s="110" t="s">
        <v>347</v>
      </c>
      <c r="E126" s="110" t="s">
        <v>187</v>
      </c>
      <c r="F126" s="111" t="s">
        <v>346</v>
      </c>
      <c r="G126" s="121" t="s">
        <v>23</v>
      </c>
      <c r="H126" s="113">
        <v>1</v>
      </c>
      <c r="I126" s="114">
        <v>18.59</v>
      </c>
      <c r="J126" s="115">
        <f t="shared" si="14"/>
        <v>23.738</v>
      </c>
      <c r="K126" s="116">
        <f t="shared" si="15"/>
        <v>23.738</v>
      </c>
    </row>
    <row r="127" spans="1:12" ht="25.5" x14ac:dyDescent="0.3">
      <c r="A127" s="37"/>
      <c r="B127" s="37"/>
      <c r="C127" s="38" t="s">
        <v>555</v>
      </c>
      <c r="D127" s="3" t="s">
        <v>337</v>
      </c>
      <c r="E127" s="3" t="s">
        <v>187</v>
      </c>
      <c r="F127" s="178" t="s">
        <v>336</v>
      </c>
      <c r="G127" s="150" t="s">
        <v>23</v>
      </c>
      <c r="H127" s="2">
        <v>1</v>
      </c>
      <c r="I127" s="172">
        <v>118.39</v>
      </c>
      <c r="J127" s="152">
        <f t="shared" si="14"/>
        <v>151.172</v>
      </c>
      <c r="K127" s="154">
        <f t="shared" ref="K127:K131" si="16">ROUND(H127*J127,3)</f>
        <v>151.172</v>
      </c>
    </row>
    <row r="128" spans="1:12" ht="25.5" x14ac:dyDescent="0.3">
      <c r="A128" s="37"/>
      <c r="B128" s="37"/>
      <c r="C128" s="127" t="s">
        <v>556</v>
      </c>
      <c r="D128" s="110" t="s">
        <v>344</v>
      </c>
      <c r="E128" s="110" t="s">
        <v>187</v>
      </c>
      <c r="F128" s="111" t="s">
        <v>343</v>
      </c>
      <c r="G128" s="121" t="s">
        <v>23</v>
      </c>
      <c r="H128" s="113">
        <v>1</v>
      </c>
      <c r="I128" s="114">
        <v>79.69</v>
      </c>
      <c r="J128" s="115">
        <f t="shared" si="14"/>
        <v>101.756</v>
      </c>
      <c r="K128" s="116">
        <f t="shared" si="16"/>
        <v>101.756</v>
      </c>
    </row>
    <row r="129" spans="1:14" ht="25.5" x14ac:dyDescent="0.3">
      <c r="A129" s="37"/>
      <c r="B129" s="37"/>
      <c r="C129" s="127" t="s">
        <v>557</v>
      </c>
      <c r="D129" s="110" t="s">
        <v>345</v>
      </c>
      <c r="E129" s="110" t="s">
        <v>187</v>
      </c>
      <c r="F129" s="111" t="s">
        <v>342</v>
      </c>
      <c r="G129" s="121" t="s">
        <v>23</v>
      </c>
      <c r="H129" s="113">
        <v>1</v>
      </c>
      <c r="I129" s="114">
        <v>80.63</v>
      </c>
      <c r="J129" s="115">
        <f t="shared" si="14"/>
        <v>102.956</v>
      </c>
      <c r="K129" s="116">
        <f t="shared" si="16"/>
        <v>102.956</v>
      </c>
    </row>
    <row r="130" spans="1:14" ht="25.5" x14ac:dyDescent="0.3">
      <c r="A130" s="37"/>
      <c r="B130" s="37"/>
      <c r="C130" s="127" t="s">
        <v>558</v>
      </c>
      <c r="D130" s="110" t="s">
        <v>341</v>
      </c>
      <c r="E130" s="110" t="s">
        <v>187</v>
      </c>
      <c r="F130" s="124" t="s">
        <v>340</v>
      </c>
      <c r="G130" s="121" t="s">
        <v>23</v>
      </c>
      <c r="H130" s="113">
        <v>1</v>
      </c>
      <c r="I130" s="114">
        <v>78.48</v>
      </c>
      <c r="J130" s="115">
        <f t="shared" si="14"/>
        <v>100.211</v>
      </c>
      <c r="K130" s="116">
        <f t="shared" si="16"/>
        <v>100.211</v>
      </c>
    </row>
    <row r="131" spans="1:14" ht="38.25" x14ac:dyDescent="0.3">
      <c r="A131" s="37"/>
      <c r="B131" s="37"/>
      <c r="C131" s="127" t="s">
        <v>559</v>
      </c>
      <c r="D131" s="110" t="s">
        <v>339</v>
      </c>
      <c r="E131" s="110" t="s">
        <v>187</v>
      </c>
      <c r="F131" s="111" t="s">
        <v>338</v>
      </c>
      <c r="G131" s="121" t="s">
        <v>23</v>
      </c>
      <c r="H131" s="113">
        <v>1</v>
      </c>
      <c r="I131" s="114">
        <v>269.58</v>
      </c>
      <c r="J131" s="115">
        <f t="shared" si="14"/>
        <v>344.22699999999998</v>
      </c>
      <c r="K131" s="116">
        <f t="shared" si="16"/>
        <v>344.22699999999998</v>
      </c>
    </row>
    <row r="132" spans="1:14" x14ac:dyDescent="0.3">
      <c r="A132" s="37"/>
      <c r="B132" s="37"/>
      <c r="C132" s="232" t="s">
        <v>596</v>
      </c>
      <c r="D132" s="233"/>
      <c r="E132" s="233"/>
      <c r="F132" s="233"/>
      <c r="G132" s="233"/>
      <c r="H132" s="233"/>
      <c r="I132" s="234"/>
      <c r="J132" s="155"/>
      <c r="K132" s="156">
        <f>ROUND(SUM(K118:K131),4)</f>
        <v>32673.792000000001</v>
      </c>
    </row>
    <row r="133" spans="1:14" x14ac:dyDescent="0.3">
      <c r="A133" s="37"/>
      <c r="B133" s="37"/>
      <c r="C133" s="148">
        <v>9</v>
      </c>
      <c r="D133" s="149"/>
      <c r="E133" s="149"/>
      <c r="F133" s="235" t="s">
        <v>63</v>
      </c>
      <c r="G133" s="236"/>
      <c r="H133" s="236"/>
      <c r="I133" s="236"/>
      <c r="J133" s="236"/>
      <c r="K133" s="237"/>
    </row>
    <row r="134" spans="1:14" ht="18.75" customHeight="1" x14ac:dyDescent="0.3">
      <c r="A134" s="37"/>
      <c r="B134" s="37"/>
      <c r="C134" s="7" t="s">
        <v>64</v>
      </c>
      <c r="D134" s="3"/>
      <c r="E134" s="3"/>
      <c r="F134" s="183" t="s">
        <v>206</v>
      </c>
      <c r="G134" s="150"/>
      <c r="H134" s="2"/>
      <c r="I134" s="180"/>
      <c r="J134" s="152"/>
      <c r="K134" s="153"/>
    </row>
    <row r="135" spans="1:14" ht="38.25" x14ac:dyDescent="0.3">
      <c r="A135" s="37"/>
      <c r="B135" s="37"/>
      <c r="C135" s="1" t="s">
        <v>488</v>
      </c>
      <c r="D135" s="3">
        <v>90445</v>
      </c>
      <c r="E135" s="3" t="s">
        <v>26</v>
      </c>
      <c r="F135" s="178" t="s">
        <v>148</v>
      </c>
      <c r="G135" s="150" t="s">
        <v>37</v>
      </c>
      <c r="H135" s="2">
        <f>H138+H139</f>
        <v>48</v>
      </c>
      <c r="I135" s="180">
        <v>20.81</v>
      </c>
      <c r="J135" s="152">
        <f>ROUND(I135*(1+$K$8),3)</f>
        <v>26.571999999999999</v>
      </c>
      <c r="K135" s="154">
        <f>ROUND(H135*J135,3)</f>
        <v>1275.4559999999999</v>
      </c>
      <c r="L135" s="97"/>
    </row>
    <row r="136" spans="1:14" ht="38.25" x14ac:dyDescent="0.3">
      <c r="A136" s="37"/>
      <c r="B136" s="37"/>
      <c r="C136" s="1" t="s">
        <v>489</v>
      </c>
      <c r="D136" s="3" t="s">
        <v>227</v>
      </c>
      <c r="E136" s="3" t="s">
        <v>187</v>
      </c>
      <c r="F136" s="178" t="s">
        <v>484</v>
      </c>
      <c r="G136" s="150" t="s">
        <v>24</v>
      </c>
      <c r="H136" s="2">
        <f>(H138+H139)*0.15</f>
        <v>7.1999999999999993</v>
      </c>
      <c r="I136" s="180">
        <v>20.66</v>
      </c>
      <c r="J136" s="152">
        <f>ROUND(I136*(1+$K$8),3)</f>
        <v>26.381</v>
      </c>
      <c r="K136" s="154">
        <f t="shared" ref="K136:K162" si="17">ROUND(H136*J136,3)</f>
        <v>189.94300000000001</v>
      </c>
      <c r="L136" s="94"/>
    </row>
    <row r="137" spans="1:14" x14ac:dyDescent="0.3">
      <c r="A137" s="37"/>
      <c r="B137" s="37"/>
      <c r="C137" s="1" t="s">
        <v>490</v>
      </c>
      <c r="D137" s="3" t="s">
        <v>68</v>
      </c>
      <c r="E137" s="3" t="s">
        <v>187</v>
      </c>
      <c r="F137" s="178" t="s">
        <v>69</v>
      </c>
      <c r="G137" s="150" t="s">
        <v>40</v>
      </c>
      <c r="H137" s="4">
        <f>(H146+H138+H139)*0.2*0.3</f>
        <v>3.3</v>
      </c>
      <c r="I137" s="180">
        <v>80.459999999999994</v>
      </c>
      <c r="J137" s="152">
        <f t="shared" ref="J137:J162" si="18">ROUND(I137*(1+$K$8),3)</f>
        <v>102.739</v>
      </c>
      <c r="K137" s="154">
        <f t="shared" si="17"/>
        <v>339.03899999999999</v>
      </c>
      <c r="L137" s="98"/>
      <c r="M137" s="107"/>
      <c r="N137" s="50">
        <f>K137+K153</f>
        <v>446.53</v>
      </c>
    </row>
    <row r="138" spans="1:14" ht="38.25" x14ac:dyDescent="0.3">
      <c r="A138" s="37"/>
      <c r="B138" s="37"/>
      <c r="C138" s="1" t="s">
        <v>491</v>
      </c>
      <c r="D138" s="3" t="s">
        <v>221</v>
      </c>
      <c r="E138" s="3" t="s">
        <v>187</v>
      </c>
      <c r="F138" s="178" t="s">
        <v>297</v>
      </c>
      <c r="G138" s="150" t="s">
        <v>37</v>
      </c>
      <c r="H138" s="2">
        <f>2*5</f>
        <v>10</v>
      </c>
      <c r="I138" s="180">
        <v>28.36</v>
      </c>
      <c r="J138" s="152">
        <f t="shared" si="18"/>
        <v>36.213000000000001</v>
      </c>
      <c r="K138" s="154">
        <f t="shared" si="17"/>
        <v>362.13</v>
      </c>
    </row>
    <row r="139" spans="1:14" ht="25.5" x14ac:dyDescent="0.3">
      <c r="A139" s="37"/>
      <c r="B139" s="37"/>
      <c r="C139" s="1" t="s">
        <v>492</v>
      </c>
      <c r="D139" s="3" t="s">
        <v>220</v>
      </c>
      <c r="E139" s="3" t="s">
        <v>187</v>
      </c>
      <c r="F139" s="178" t="s">
        <v>482</v>
      </c>
      <c r="G139" s="150" t="s">
        <v>37</v>
      </c>
      <c r="H139" s="2">
        <v>38</v>
      </c>
      <c r="I139" s="180">
        <v>40.200000000000003</v>
      </c>
      <c r="J139" s="152">
        <f t="shared" si="18"/>
        <v>51.331000000000003</v>
      </c>
      <c r="K139" s="154">
        <f t="shared" si="17"/>
        <v>1950.578</v>
      </c>
      <c r="L139" s="99"/>
    </row>
    <row r="140" spans="1:14" ht="38.25" x14ac:dyDescent="0.3">
      <c r="A140" s="37"/>
      <c r="B140" s="37"/>
      <c r="C140" s="1" t="s">
        <v>493</v>
      </c>
      <c r="D140" s="3">
        <v>106011</v>
      </c>
      <c r="E140" s="3" t="s">
        <v>26</v>
      </c>
      <c r="F140" s="178" t="s">
        <v>209</v>
      </c>
      <c r="G140" s="150" t="s">
        <v>37</v>
      </c>
      <c r="H140" s="2">
        <f>2.85*2</f>
        <v>5.7</v>
      </c>
      <c r="I140" s="180">
        <v>862.54</v>
      </c>
      <c r="J140" s="152">
        <f t="shared" si="18"/>
        <v>1101.377</v>
      </c>
      <c r="K140" s="154">
        <f t="shared" si="17"/>
        <v>6277.8490000000002</v>
      </c>
    </row>
    <row r="141" spans="1:14" ht="38.25" x14ac:dyDescent="0.3">
      <c r="A141" s="37"/>
      <c r="B141" s="37"/>
      <c r="C141" s="109" t="s">
        <v>494</v>
      </c>
      <c r="D141" s="110">
        <v>106004</v>
      </c>
      <c r="E141" s="110" t="s">
        <v>26</v>
      </c>
      <c r="F141" s="111" t="s">
        <v>210</v>
      </c>
      <c r="G141" s="121" t="s">
        <v>37</v>
      </c>
      <c r="H141" s="113">
        <f>3*0.9+1</f>
        <v>3.7</v>
      </c>
      <c r="I141" s="130">
        <v>186.04</v>
      </c>
      <c r="J141" s="115">
        <f t="shared" si="18"/>
        <v>237.554</v>
      </c>
      <c r="K141" s="116">
        <f t="shared" si="17"/>
        <v>878.95</v>
      </c>
    </row>
    <row r="142" spans="1:14" ht="38.25" x14ac:dyDescent="0.3">
      <c r="A142" s="37"/>
      <c r="B142" s="37"/>
      <c r="C142" s="1" t="s">
        <v>495</v>
      </c>
      <c r="D142" s="3">
        <v>103002</v>
      </c>
      <c r="E142" s="3" t="s">
        <v>26</v>
      </c>
      <c r="F142" s="178" t="s">
        <v>211</v>
      </c>
      <c r="G142" s="150" t="s">
        <v>23</v>
      </c>
      <c r="H142" s="2">
        <f>H141</f>
        <v>3.7</v>
      </c>
      <c r="I142" s="180">
        <v>209.57</v>
      </c>
      <c r="J142" s="152">
        <f t="shared" si="18"/>
        <v>267.60000000000002</v>
      </c>
      <c r="K142" s="154">
        <f t="shared" si="17"/>
        <v>990.12</v>
      </c>
    </row>
    <row r="143" spans="1:14" ht="25.5" x14ac:dyDescent="0.3">
      <c r="A143" s="37"/>
      <c r="B143" s="37"/>
      <c r="C143" s="1" t="s">
        <v>496</v>
      </c>
      <c r="D143" s="3" t="s">
        <v>431</v>
      </c>
      <c r="E143" s="3" t="s">
        <v>187</v>
      </c>
      <c r="F143" s="178" t="s">
        <v>430</v>
      </c>
      <c r="G143" s="150" t="s">
        <v>40</v>
      </c>
      <c r="H143" s="2">
        <f>H137*0.5</f>
        <v>1.65</v>
      </c>
      <c r="I143" s="180">
        <v>80.459999999999994</v>
      </c>
      <c r="J143" s="152">
        <f t="shared" si="18"/>
        <v>102.739</v>
      </c>
      <c r="K143" s="154">
        <f t="shared" si="17"/>
        <v>169.51900000000001</v>
      </c>
    </row>
    <row r="144" spans="1:14" ht="38.25" x14ac:dyDescent="0.3">
      <c r="A144" s="37"/>
      <c r="B144" s="37"/>
      <c r="C144" s="1" t="s">
        <v>497</v>
      </c>
      <c r="D144" s="3" t="s">
        <v>486</v>
      </c>
      <c r="E144" s="3" t="s">
        <v>187</v>
      </c>
      <c r="F144" s="178" t="s">
        <v>485</v>
      </c>
      <c r="G144" s="150" t="s">
        <v>24</v>
      </c>
      <c r="H144" s="2">
        <f>H136</f>
        <v>7.1999999999999993</v>
      </c>
      <c r="I144" s="180">
        <v>63.06</v>
      </c>
      <c r="J144" s="152">
        <f t="shared" si="18"/>
        <v>80.521000000000001</v>
      </c>
      <c r="K144" s="154">
        <f t="shared" si="17"/>
        <v>579.75099999999998</v>
      </c>
    </row>
    <row r="145" spans="1:12" ht="38.25" x14ac:dyDescent="0.3">
      <c r="A145" s="37"/>
      <c r="B145" s="37"/>
      <c r="C145" s="1" t="s">
        <v>498</v>
      </c>
      <c r="D145" s="3">
        <v>101801</v>
      </c>
      <c r="E145" s="3" t="s">
        <v>26</v>
      </c>
      <c r="F145" s="178" t="s">
        <v>296</v>
      </c>
      <c r="G145" s="150" t="s">
        <v>23</v>
      </c>
      <c r="H145" s="2">
        <v>1</v>
      </c>
      <c r="I145" s="180">
        <v>1068.67</v>
      </c>
      <c r="J145" s="152">
        <f t="shared" si="18"/>
        <v>1364.585</v>
      </c>
      <c r="K145" s="154">
        <f t="shared" si="17"/>
        <v>1364.585</v>
      </c>
    </row>
    <row r="146" spans="1:12" ht="37.5" customHeight="1" x14ac:dyDescent="0.3">
      <c r="A146" s="37"/>
      <c r="B146" s="37"/>
      <c r="C146" s="1" t="s">
        <v>499</v>
      </c>
      <c r="D146" s="3" t="s">
        <v>219</v>
      </c>
      <c r="E146" s="3" t="s">
        <v>187</v>
      </c>
      <c r="F146" s="178" t="s">
        <v>483</v>
      </c>
      <c r="G146" s="150" t="s">
        <v>37</v>
      </c>
      <c r="H146" s="2">
        <v>7</v>
      </c>
      <c r="I146" s="180">
        <v>75.38</v>
      </c>
      <c r="J146" s="152">
        <f>ROUND(I146*(1+$K$8),3)</f>
        <v>96.253</v>
      </c>
      <c r="K146" s="154">
        <f t="shared" si="17"/>
        <v>673.77099999999996</v>
      </c>
    </row>
    <row r="147" spans="1:12" ht="28.5" customHeight="1" x14ac:dyDescent="0.3">
      <c r="A147" s="37"/>
      <c r="B147" s="37"/>
      <c r="C147" s="1" t="s">
        <v>500</v>
      </c>
      <c r="D147" s="3" t="s">
        <v>220</v>
      </c>
      <c r="E147" s="3" t="s">
        <v>187</v>
      </c>
      <c r="F147" s="178" t="s">
        <v>487</v>
      </c>
      <c r="G147" s="150" t="s">
        <v>37</v>
      </c>
      <c r="H147" s="2">
        <v>10</v>
      </c>
      <c r="I147" s="180">
        <v>40.200000000000003</v>
      </c>
      <c r="J147" s="152">
        <f t="shared" ref="J147" si="19">ROUND(I147*(1+$K$8),3)</f>
        <v>51.331000000000003</v>
      </c>
      <c r="K147" s="154">
        <f t="shared" si="17"/>
        <v>513.30999999999995</v>
      </c>
      <c r="L147" s="99"/>
    </row>
    <row r="148" spans="1:12" x14ac:dyDescent="0.3">
      <c r="A148" s="37"/>
      <c r="B148" s="37"/>
      <c r="C148" s="7" t="s">
        <v>65</v>
      </c>
      <c r="D148" s="3"/>
      <c r="E148" s="3"/>
      <c r="F148" s="183" t="s">
        <v>207</v>
      </c>
      <c r="G148" s="150"/>
      <c r="H148" s="4"/>
      <c r="I148" s="180"/>
      <c r="J148" s="152"/>
      <c r="K148" s="154"/>
    </row>
    <row r="149" spans="1:12" ht="38.25" x14ac:dyDescent="0.3">
      <c r="A149" s="37"/>
      <c r="B149" s="37"/>
      <c r="C149" s="1" t="s">
        <v>432</v>
      </c>
      <c r="D149" s="3">
        <v>90445</v>
      </c>
      <c r="E149" s="3" t="s">
        <v>26</v>
      </c>
      <c r="F149" s="178" t="s">
        <v>148</v>
      </c>
      <c r="G149" s="150" t="s">
        <v>37</v>
      </c>
      <c r="H149" s="2">
        <f>35*3+50</f>
        <v>155</v>
      </c>
      <c r="I149" s="180">
        <v>20.81</v>
      </c>
      <c r="J149" s="152">
        <f>ROUND(I149*(1+$K$8),3)</f>
        <v>26.571999999999999</v>
      </c>
      <c r="K149" s="154">
        <f t="shared" si="17"/>
        <v>4118.66</v>
      </c>
      <c r="L149" s="97"/>
    </row>
    <row r="150" spans="1:12" ht="40.5" customHeight="1" x14ac:dyDescent="0.3">
      <c r="A150" s="37"/>
      <c r="B150" s="37"/>
      <c r="C150" s="109" t="s">
        <v>433</v>
      </c>
      <c r="D150" s="110" t="s">
        <v>439</v>
      </c>
      <c r="E150" s="110" t="s">
        <v>187</v>
      </c>
      <c r="F150" s="111" t="s">
        <v>453</v>
      </c>
      <c r="G150" s="121" t="s">
        <v>40</v>
      </c>
      <c r="H150" s="113">
        <f>36*0.15*0.15</f>
        <v>0.80999999999999994</v>
      </c>
      <c r="I150" s="130">
        <v>288.18</v>
      </c>
      <c r="J150" s="115">
        <f>ROUND(I150*(1+$K$8),3)</f>
        <v>367.97699999999998</v>
      </c>
      <c r="K150" s="116">
        <f t="shared" si="17"/>
        <v>298.06099999999998</v>
      </c>
    </row>
    <row r="151" spans="1:12" ht="28.5" customHeight="1" x14ac:dyDescent="0.3">
      <c r="A151" s="37"/>
      <c r="B151" s="37"/>
      <c r="C151" s="1" t="s">
        <v>434</v>
      </c>
      <c r="D151" s="3" t="s">
        <v>455</v>
      </c>
      <c r="E151" s="3" t="s">
        <v>187</v>
      </c>
      <c r="F151" s="190" t="s">
        <v>454</v>
      </c>
      <c r="G151" s="150" t="s">
        <v>40</v>
      </c>
      <c r="H151" s="191">
        <f>H150*1.3</f>
        <v>1.0529999999999999</v>
      </c>
      <c r="I151" s="180">
        <v>47.18</v>
      </c>
      <c r="J151" s="152">
        <f t="shared" ref="J151:J152" si="20">ROUND(I151*(1+$K$8),3)</f>
        <v>60.244</v>
      </c>
      <c r="K151" s="154">
        <f t="shared" si="17"/>
        <v>63.436999999999998</v>
      </c>
    </row>
    <row r="152" spans="1:12" ht="40.5" customHeight="1" x14ac:dyDescent="0.3">
      <c r="A152" s="37"/>
      <c r="B152" s="37"/>
      <c r="C152" s="109" t="s">
        <v>435</v>
      </c>
      <c r="D152" s="110" t="s">
        <v>179</v>
      </c>
      <c r="E152" s="110" t="s">
        <v>187</v>
      </c>
      <c r="F152" s="131" t="s">
        <v>178</v>
      </c>
      <c r="G152" s="125" t="s">
        <v>43</v>
      </c>
      <c r="H152" s="220">
        <f>ROUND(H151*11.3*2,2)</f>
        <v>23.8</v>
      </c>
      <c r="I152" s="221">
        <v>1.79</v>
      </c>
      <c r="J152" s="115">
        <f t="shared" si="20"/>
        <v>2.286</v>
      </c>
      <c r="K152" s="116">
        <f t="shared" si="17"/>
        <v>54.406999999999996</v>
      </c>
      <c r="L152" s="86"/>
    </row>
    <row r="153" spans="1:12" ht="25.5" x14ac:dyDescent="0.3">
      <c r="A153" s="37"/>
      <c r="B153" s="37"/>
      <c r="C153" s="1" t="s">
        <v>436</v>
      </c>
      <c r="D153" s="3" t="s">
        <v>68</v>
      </c>
      <c r="E153" s="3" t="s">
        <v>187</v>
      </c>
      <c r="F153" s="178" t="s">
        <v>444</v>
      </c>
      <c r="G153" s="150" t="s">
        <v>40</v>
      </c>
      <c r="H153" s="4">
        <f>H149*0.3*0.15*0.15</f>
        <v>1.0462499999999999</v>
      </c>
      <c r="I153" s="180">
        <v>80.459999999999994</v>
      </c>
      <c r="J153" s="152">
        <f t="shared" ref="J153:J159" si="21">ROUND(I153*(1+$K$8),3)</f>
        <v>102.739</v>
      </c>
      <c r="K153" s="154">
        <f t="shared" si="17"/>
        <v>107.491</v>
      </c>
      <c r="L153" s="98"/>
    </row>
    <row r="154" spans="1:12" ht="38.25" x14ac:dyDescent="0.3">
      <c r="A154" s="37"/>
      <c r="B154" s="37"/>
      <c r="C154" s="1" t="s">
        <v>437</v>
      </c>
      <c r="D154" s="3" t="s">
        <v>213</v>
      </c>
      <c r="E154" s="3" t="s">
        <v>187</v>
      </c>
      <c r="F154" s="178" t="s">
        <v>445</v>
      </c>
      <c r="G154" s="150" t="s">
        <v>37</v>
      </c>
      <c r="H154" s="2">
        <v>50</v>
      </c>
      <c r="I154" s="180">
        <v>33.729999999999997</v>
      </c>
      <c r="J154" s="152">
        <f>ROUND(I154*(1+$K$8),3)</f>
        <v>43.07</v>
      </c>
      <c r="K154" s="154">
        <f t="shared" si="17"/>
        <v>2153.5</v>
      </c>
    </row>
    <row r="155" spans="1:12" ht="38.25" x14ac:dyDescent="0.3">
      <c r="A155" s="37"/>
      <c r="B155" s="37"/>
      <c r="C155" s="1" t="s">
        <v>438</v>
      </c>
      <c r="D155" s="3" t="s">
        <v>441</v>
      </c>
      <c r="E155" s="3" t="s">
        <v>187</v>
      </c>
      <c r="F155" s="178" t="s">
        <v>440</v>
      </c>
      <c r="G155" s="150" t="s">
        <v>37</v>
      </c>
      <c r="H155" s="2">
        <f>0.7*H154</f>
        <v>35</v>
      </c>
      <c r="I155" s="180">
        <v>6.7</v>
      </c>
      <c r="J155" s="152">
        <f>ROUND(I155*(1+$K$8),3)</f>
        <v>8.5549999999999997</v>
      </c>
      <c r="K155" s="154">
        <f t="shared" si="17"/>
        <v>299.42500000000001</v>
      </c>
    </row>
    <row r="156" spans="1:12" ht="38.25" x14ac:dyDescent="0.3">
      <c r="A156" s="37"/>
      <c r="B156" s="37"/>
      <c r="C156" s="1" t="s">
        <v>449</v>
      </c>
      <c r="D156" s="3" t="s">
        <v>66</v>
      </c>
      <c r="E156" s="3" t="s">
        <v>187</v>
      </c>
      <c r="F156" s="178" t="s">
        <v>446</v>
      </c>
      <c r="G156" s="150" t="s">
        <v>37</v>
      </c>
      <c r="H156" s="2">
        <v>100</v>
      </c>
      <c r="I156" s="180">
        <v>46.03</v>
      </c>
      <c r="J156" s="152">
        <f>ROUND(I156*(1+$K$8),3)</f>
        <v>58.776000000000003</v>
      </c>
      <c r="K156" s="154">
        <f t="shared" si="17"/>
        <v>5877.6</v>
      </c>
    </row>
    <row r="157" spans="1:12" ht="38.25" x14ac:dyDescent="0.3">
      <c r="A157" s="37"/>
      <c r="B157" s="37"/>
      <c r="C157" s="1" t="s">
        <v>450</v>
      </c>
      <c r="D157" s="3" t="s">
        <v>443</v>
      </c>
      <c r="E157" s="3" t="s">
        <v>187</v>
      </c>
      <c r="F157" s="178" t="s">
        <v>442</v>
      </c>
      <c r="G157" s="150" t="s">
        <v>37</v>
      </c>
      <c r="H157" s="2">
        <f>0.7*H156</f>
        <v>70</v>
      </c>
      <c r="I157" s="180">
        <v>13.13</v>
      </c>
      <c r="J157" s="152">
        <f>ROUND(I157*(1+$K$8),3)</f>
        <v>16.765999999999998</v>
      </c>
      <c r="K157" s="154">
        <f t="shared" si="17"/>
        <v>1173.6199999999999</v>
      </c>
    </row>
    <row r="158" spans="1:12" ht="25.5" x14ac:dyDescent="0.3">
      <c r="A158" s="37"/>
      <c r="B158" s="37"/>
      <c r="C158" s="1" t="s">
        <v>451</v>
      </c>
      <c r="D158" s="3" t="s">
        <v>205</v>
      </c>
      <c r="E158" s="3" t="s">
        <v>187</v>
      </c>
      <c r="F158" s="178" t="s">
        <v>212</v>
      </c>
      <c r="G158" s="150" t="s">
        <v>23</v>
      </c>
      <c r="H158" s="2">
        <v>52</v>
      </c>
      <c r="I158" s="180">
        <v>42.05</v>
      </c>
      <c r="J158" s="152">
        <f t="shared" si="21"/>
        <v>53.694000000000003</v>
      </c>
      <c r="K158" s="154">
        <f t="shared" si="17"/>
        <v>2792.0880000000002</v>
      </c>
    </row>
    <row r="159" spans="1:12" ht="38.25" x14ac:dyDescent="0.3">
      <c r="A159" s="37"/>
      <c r="B159" s="37"/>
      <c r="C159" s="109" t="s">
        <v>452</v>
      </c>
      <c r="D159" s="110" t="s">
        <v>448</v>
      </c>
      <c r="E159" s="110" t="s">
        <v>187</v>
      </c>
      <c r="F159" s="111" t="s">
        <v>447</v>
      </c>
      <c r="G159" s="121" t="s">
        <v>37</v>
      </c>
      <c r="H159" s="113">
        <f>H149</f>
        <v>155</v>
      </c>
      <c r="I159" s="130">
        <v>6.76</v>
      </c>
      <c r="J159" s="115">
        <f t="shared" si="21"/>
        <v>8.6319999999999997</v>
      </c>
      <c r="K159" s="116">
        <f t="shared" si="17"/>
        <v>1337.96</v>
      </c>
    </row>
    <row r="160" spans="1:12" x14ac:dyDescent="0.3">
      <c r="A160" s="37"/>
      <c r="B160" s="37"/>
      <c r="C160" s="7" t="s">
        <v>67</v>
      </c>
      <c r="D160" s="3"/>
      <c r="E160" s="3"/>
      <c r="F160" s="183" t="s">
        <v>208</v>
      </c>
      <c r="G160" s="150"/>
      <c r="H160" s="4"/>
      <c r="I160" s="180"/>
      <c r="J160" s="152"/>
      <c r="K160" s="154"/>
    </row>
    <row r="161" spans="1:11" ht="25.5" x14ac:dyDescent="0.3">
      <c r="A161" s="37"/>
      <c r="B161" s="37"/>
      <c r="C161" s="1" t="s">
        <v>456</v>
      </c>
      <c r="D161" s="3">
        <v>104779</v>
      </c>
      <c r="E161" s="3" t="s">
        <v>26</v>
      </c>
      <c r="F161" s="178" t="s">
        <v>147</v>
      </c>
      <c r="G161" s="150" t="s">
        <v>37</v>
      </c>
      <c r="H161" s="2">
        <v>5</v>
      </c>
      <c r="I161" s="180">
        <v>8.15</v>
      </c>
      <c r="J161" s="152">
        <f>ROUND(I161*(1+$K$8),3)</f>
        <v>10.407</v>
      </c>
      <c r="K161" s="154">
        <f t="shared" si="17"/>
        <v>52.034999999999997</v>
      </c>
    </row>
    <row r="162" spans="1:11" ht="38.25" x14ac:dyDescent="0.3">
      <c r="A162" s="37"/>
      <c r="B162" s="37"/>
      <c r="C162" s="109" t="s">
        <v>517</v>
      </c>
      <c r="D162" s="110" t="s">
        <v>143</v>
      </c>
      <c r="E162" s="110" t="s">
        <v>187</v>
      </c>
      <c r="F162" s="111" t="s">
        <v>142</v>
      </c>
      <c r="G162" s="121" t="s">
        <v>37</v>
      </c>
      <c r="H162" s="113">
        <f>H161</f>
        <v>5</v>
      </c>
      <c r="I162" s="130">
        <v>3.08</v>
      </c>
      <c r="J162" s="115">
        <f t="shared" si="18"/>
        <v>3.9329999999999998</v>
      </c>
      <c r="K162" s="116">
        <f t="shared" si="17"/>
        <v>19.664999999999999</v>
      </c>
    </row>
    <row r="163" spans="1:11" x14ac:dyDescent="0.3">
      <c r="A163" s="37"/>
      <c r="B163" s="37"/>
      <c r="C163" s="232" t="s">
        <v>595</v>
      </c>
      <c r="D163" s="233"/>
      <c r="E163" s="233"/>
      <c r="F163" s="233"/>
      <c r="G163" s="233"/>
      <c r="H163" s="233"/>
      <c r="I163" s="234"/>
      <c r="J163" s="155"/>
      <c r="K163" s="156">
        <f>ROUND(SUM(K134:K162),4)</f>
        <v>33912.949999999997</v>
      </c>
    </row>
    <row r="164" spans="1:11" x14ac:dyDescent="0.3">
      <c r="A164" s="37"/>
      <c r="B164" s="37"/>
      <c r="C164" s="148">
        <v>10</v>
      </c>
      <c r="D164" s="149"/>
      <c r="E164" s="149"/>
      <c r="F164" s="235" t="s">
        <v>70</v>
      </c>
      <c r="G164" s="236"/>
      <c r="H164" s="236"/>
      <c r="I164" s="236"/>
      <c r="J164" s="236"/>
      <c r="K164" s="237"/>
    </row>
    <row r="165" spans="1:11" x14ac:dyDescent="0.3">
      <c r="A165" s="37"/>
      <c r="B165" s="37"/>
      <c r="C165" s="148" t="s">
        <v>256</v>
      </c>
      <c r="D165" s="241"/>
      <c r="E165" s="242"/>
      <c r="F165" s="192" t="s">
        <v>215</v>
      </c>
      <c r="G165" s="193"/>
      <c r="H165" s="193"/>
      <c r="I165" s="193"/>
      <c r="J165" s="193"/>
      <c r="K165" s="194"/>
    </row>
    <row r="166" spans="1:11" ht="54.75" customHeight="1" x14ac:dyDescent="0.3">
      <c r="A166" s="37"/>
      <c r="B166" s="37"/>
      <c r="C166" s="1" t="s">
        <v>257</v>
      </c>
      <c r="D166" s="3" t="s">
        <v>180</v>
      </c>
      <c r="E166" s="3" t="s">
        <v>187</v>
      </c>
      <c r="F166" s="178" t="s">
        <v>217</v>
      </c>
      <c r="G166" s="179" t="s">
        <v>23</v>
      </c>
      <c r="H166" s="2">
        <v>6</v>
      </c>
      <c r="I166" s="172">
        <v>122.99</v>
      </c>
      <c r="J166" s="152">
        <f t="shared" ref="J166:J180" si="22">ROUND(I166*(1+$K$8),3)</f>
        <v>157.04599999999999</v>
      </c>
      <c r="K166" s="195">
        <f>ROUND(H166*J166,3)</f>
        <v>942.27599999999995</v>
      </c>
    </row>
    <row r="167" spans="1:11" ht="42" customHeight="1" x14ac:dyDescent="0.3">
      <c r="A167" s="37"/>
      <c r="B167" s="37"/>
      <c r="C167" s="1" t="s">
        <v>514</v>
      </c>
      <c r="D167" s="3" t="s">
        <v>196</v>
      </c>
      <c r="E167" s="3" t="s">
        <v>187</v>
      </c>
      <c r="F167" s="178" t="s">
        <v>195</v>
      </c>
      <c r="G167" s="179" t="s">
        <v>23</v>
      </c>
      <c r="H167" s="2">
        <v>3</v>
      </c>
      <c r="I167" s="172">
        <v>1113.9000000000001</v>
      </c>
      <c r="J167" s="152">
        <f t="shared" si="22"/>
        <v>1422.3389999999999</v>
      </c>
      <c r="K167" s="195">
        <f t="shared" ref="K167:K180" si="23">ROUND(H167*J167,3)</f>
        <v>4267.0169999999998</v>
      </c>
    </row>
    <row r="168" spans="1:11" ht="63" customHeight="1" x14ac:dyDescent="0.3">
      <c r="A168" s="37"/>
      <c r="B168" s="37"/>
      <c r="C168" s="1" t="s">
        <v>515</v>
      </c>
      <c r="D168" s="3" t="s">
        <v>198</v>
      </c>
      <c r="E168" s="3" t="s">
        <v>187</v>
      </c>
      <c r="F168" s="178" t="s">
        <v>197</v>
      </c>
      <c r="G168" s="179" t="s">
        <v>23</v>
      </c>
      <c r="H168" s="2">
        <v>11</v>
      </c>
      <c r="I168" s="172">
        <v>172.4</v>
      </c>
      <c r="J168" s="152">
        <f t="shared" si="22"/>
        <v>220.13800000000001</v>
      </c>
      <c r="K168" s="195">
        <f t="shared" si="23"/>
        <v>2421.518</v>
      </c>
    </row>
    <row r="169" spans="1:11" ht="14.25" customHeight="1" x14ac:dyDescent="0.3">
      <c r="A169" s="37"/>
      <c r="B169" s="37"/>
      <c r="C169" s="1" t="s">
        <v>516</v>
      </c>
      <c r="D169" s="3" t="s">
        <v>71</v>
      </c>
      <c r="E169" s="3" t="s">
        <v>187</v>
      </c>
      <c r="F169" s="178" t="s">
        <v>141</v>
      </c>
      <c r="G169" s="179" t="s">
        <v>23</v>
      </c>
      <c r="H169" s="2">
        <v>50</v>
      </c>
      <c r="I169" s="172">
        <v>47.45</v>
      </c>
      <c r="J169" s="152">
        <f>ROUND(I169*(1+$K$8),3)</f>
        <v>60.588999999999999</v>
      </c>
      <c r="K169" s="195">
        <f t="shared" si="23"/>
        <v>3029.45</v>
      </c>
    </row>
    <row r="170" spans="1:11" ht="16.5" customHeight="1" x14ac:dyDescent="0.3">
      <c r="A170" s="37"/>
      <c r="B170" s="37"/>
      <c r="C170" s="7" t="s">
        <v>254</v>
      </c>
      <c r="D170" s="230"/>
      <c r="E170" s="231"/>
      <c r="F170" s="183" t="s">
        <v>216</v>
      </c>
      <c r="G170" s="179"/>
      <c r="H170" s="2"/>
      <c r="I170" s="172"/>
      <c r="J170" s="152"/>
      <c r="K170" s="195"/>
    </row>
    <row r="171" spans="1:11" ht="13.5" customHeight="1" x14ac:dyDescent="0.3">
      <c r="A171" s="37"/>
      <c r="B171" s="37"/>
      <c r="C171" s="1" t="s">
        <v>510</v>
      </c>
      <c r="D171" s="3" t="s">
        <v>150</v>
      </c>
      <c r="E171" s="3" t="s">
        <v>187</v>
      </c>
      <c r="F171" s="178" t="s">
        <v>149</v>
      </c>
      <c r="G171" s="179" t="s">
        <v>24</v>
      </c>
      <c r="H171" s="2">
        <f>H172+H173</f>
        <v>113.39</v>
      </c>
      <c r="I171" s="172">
        <v>8.26</v>
      </c>
      <c r="J171" s="152">
        <f t="shared" si="22"/>
        <v>10.547000000000001</v>
      </c>
      <c r="K171" s="195">
        <f t="shared" si="23"/>
        <v>1195.924</v>
      </c>
    </row>
    <row r="172" spans="1:11" ht="16.5" customHeight="1" x14ac:dyDescent="0.3">
      <c r="A172" s="37"/>
      <c r="B172" s="37"/>
      <c r="C172" s="1" t="s">
        <v>511</v>
      </c>
      <c r="D172" s="5" t="s">
        <v>260</v>
      </c>
      <c r="E172" s="5" t="s">
        <v>72</v>
      </c>
      <c r="F172" s="171" t="s">
        <v>262</v>
      </c>
      <c r="G172" s="196" t="s">
        <v>24</v>
      </c>
      <c r="H172" s="6">
        <v>95.41</v>
      </c>
      <c r="I172" s="162">
        <v>35.479999999999997</v>
      </c>
      <c r="J172" s="152">
        <f t="shared" si="22"/>
        <v>45.304000000000002</v>
      </c>
      <c r="K172" s="195">
        <f t="shared" si="23"/>
        <v>4322.4549999999999</v>
      </c>
    </row>
    <row r="173" spans="1:11" ht="16.5" customHeight="1" x14ac:dyDescent="0.3">
      <c r="A173" s="37"/>
      <c r="B173" s="37"/>
      <c r="C173" s="1" t="s">
        <v>512</v>
      </c>
      <c r="D173" s="5" t="s">
        <v>259</v>
      </c>
      <c r="E173" s="5" t="s">
        <v>72</v>
      </c>
      <c r="F173" s="171" t="s">
        <v>261</v>
      </c>
      <c r="G173" s="196" t="s">
        <v>24</v>
      </c>
      <c r="H173" s="6">
        <v>17.98</v>
      </c>
      <c r="I173" s="162">
        <v>15.87</v>
      </c>
      <c r="J173" s="152">
        <f t="shared" si="22"/>
        <v>20.263999999999999</v>
      </c>
      <c r="K173" s="195">
        <f t="shared" si="23"/>
        <v>364.34699999999998</v>
      </c>
    </row>
    <row r="174" spans="1:11" ht="24" customHeight="1" x14ac:dyDescent="0.3">
      <c r="A174" s="37"/>
      <c r="B174" s="37"/>
      <c r="C174" s="1" t="s">
        <v>513</v>
      </c>
      <c r="D174" s="5" t="s">
        <v>73</v>
      </c>
      <c r="E174" s="3" t="s">
        <v>187</v>
      </c>
      <c r="F174" s="196" t="s">
        <v>263</v>
      </c>
      <c r="G174" s="196" t="s">
        <v>29</v>
      </c>
      <c r="H174" s="6">
        <v>24</v>
      </c>
      <c r="I174" s="197">
        <v>25.58</v>
      </c>
      <c r="J174" s="152">
        <f t="shared" si="22"/>
        <v>32.662999999999997</v>
      </c>
      <c r="K174" s="195">
        <f t="shared" si="23"/>
        <v>783.91200000000003</v>
      </c>
    </row>
    <row r="175" spans="1:11" ht="20.25" customHeight="1" x14ac:dyDescent="0.3">
      <c r="A175" s="37"/>
      <c r="B175" s="37"/>
      <c r="C175" s="45" t="s">
        <v>331</v>
      </c>
      <c r="D175" s="282"/>
      <c r="E175" s="283"/>
      <c r="F175" s="198" t="s">
        <v>332</v>
      </c>
      <c r="G175" s="196"/>
      <c r="H175" s="6"/>
      <c r="I175" s="197"/>
      <c r="J175" s="152"/>
      <c r="K175" s="195"/>
    </row>
    <row r="176" spans="1:11" ht="37.5" customHeight="1" x14ac:dyDescent="0.3">
      <c r="A176" s="37"/>
      <c r="B176" s="37"/>
      <c r="C176" s="38" t="s">
        <v>335</v>
      </c>
      <c r="D176" s="3" t="s">
        <v>298</v>
      </c>
      <c r="E176" s="3" t="s">
        <v>187</v>
      </c>
      <c r="F176" s="150" t="s">
        <v>330</v>
      </c>
      <c r="G176" s="199" t="s">
        <v>23</v>
      </c>
      <c r="H176" s="2">
        <v>1</v>
      </c>
      <c r="I176" s="200">
        <v>1589.03</v>
      </c>
      <c r="J176" s="200">
        <f t="shared" ref="J176:J177" si="24">I176*(1+$K$8)</f>
        <v>2029.0324069999999</v>
      </c>
      <c r="K176" s="195">
        <f t="shared" si="23"/>
        <v>2029.0319999999999</v>
      </c>
    </row>
    <row r="177" spans="1:13" ht="27.75" customHeight="1" x14ac:dyDescent="0.3">
      <c r="A177" s="37"/>
      <c r="B177" s="37"/>
      <c r="C177" s="38" t="s">
        <v>363</v>
      </c>
      <c r="D177" s="3">
        <v>94589</v>
      </c>
      <c r="E177" s="3" t="s">
        <v>26</v>
      </c>
      <c r="F177" s="150" t="s">
        <v>333</v>
      </c>
      <c r="G177" s="199" t="s">
        <v>37</v>
      </c>
      <c r="H177" s="2">
        <f>1.8*2</f>
        <v>3.6</v>
      </c>
      <c r="I177" s="200">
        <v>20.28</v>
      </c>
      <c r="J177" s="200">
        <f t="shared" si="24"/>
        <v>25.895531999999999</v>
      </c>
      <c r="K177" s="195">
        <f t="shared" si="23"/>
        <v>93.224000000000004</v>
      </c>
    </row>
    <row r="178" spans="1:13" ht="17.25" customHeight="1" x14ac:dyDescent="0.3">
      <c r="A178" s="37"/>
      <c r="B178" s="37"/>
      <c r="C178" s="38" t="s">
        <v>364</v>
      </c>
      <c r="D178" s="5" t="s">
        <v>509</v>
      </c>
      <c r="E178" s="3" t="s">
        <v>72</v>
      </c>
      <c r="F178" s="196" t="s">
        <v>328</v>
      </c>
      <c r="G178" s="196" t="s">
        <v>23</v>
      </c>
      <c r="H178" s="6">
        <v>2</v>
      </c>
      <c r="I178" s="197">
        <v>396.3</v>
      </c>
      <c r="J178" s="152">
        <f t="shared" si="22"/>
        <v>506.03500000000003</v>
      </c>
      <c r="K178" s="195">
        <f t="shared" si="23"/>
        <v>1012.07</v>
      </c>
    </row>
    <row r="179" spans="1:13" ht="27" customHeight="1" x14ac:dyDescent="0.3">
      <c r="A179" s="37"/>
      <c r="B179" s="37"/>
      <c r="C179" s="127" t="s">
        <v>365</v>
      </c>
      <c r="D179" s="223">
        <v>142</v>
      </c>
      <c r="E179" s="110" t="s">
        <v>26</v>
      </c>
      <c r="F179" s="224" t="s">
        <v>362</v>
      </c>
      <c r="G179" s="224" t="s">
        <v>334</v>
      </c>
      <c r="H179" s="225">
        <v>1</v>
      </c>
      <c r="I179" s="226">
        <v>31.84</v>
      </c>
      <c r="J179" s="115">
        <f t="shared" si="22"/>
        <v>40.655999999999999</v>
      </c>
      <c r="K179" s="227">
        <f t="shared" si="23"/>
        <v>40.655999999999999</v>
      </c>
      <c r="L179" s="89"/>
    </row>
    <row r="180" spans="1:13" ht="17.25" customHeight="1" x14ac:dyDescent="0.3">
      <c r="A180" s="37"/>
      <c r="B180" s="37"/>
      <c r="C180" s="38" t="s">
        <v>366</v>
      </c>
      <c r="D180" s="3">
        <v>88309</v>
      </c>
      <c r="E180" s="3" t="s">
        <v>26</v>
      </c>
      <c r="F180" s="196" t="s">
        <v>367</v>
      </c>
      <c r="G180" s="196" t="s">
        <v>29</v>
      </c>
      <c r="H180" s="6">
        <v>1</v>
      </c>
      <c r="I180" s="197">
        <v>31.67</v>
      </c>
      <c r="J180" s="152">
        <f t="shared" si="22"/>
        <v>40.439</v>
      </c>
      <c r="K180" s="195">
        <f t="shared" si="23"/>
        <v>40.439</v>
      </c>
      <c r="M180" s="108"/>
    </row>
    <row r="181" spans="1:13" x14ac:dyDescent="0.3">
      <c r="A181" s="37"/>
      <c r="B181" s="37"/>
      <c r="C181" s="232" t="s">
        <v>594</v>
      </c>
      <c r="D181" s="233"/>
      <c r="E181" s="233"/>
      <c r="F181" s="233"/>
      <c r="G181" s="233"/>
      <c r="H181" s="233"/>
      <c r="I181" s="234"/>
      <c r="J181" s="155"/>
      <c r="K181" s="156">
        <f>ROUND(SUM(K166:K180),4)</f>
        <v>20542.32</v>
      </c>
    </row>
    <row r="182" spans="1:13" x14ac:dyDescent="0.3">
      <c r="A182" s="37"/>
      <c r="B182" s="37"/>
      <c r="C182" s="148">
        <v>11</v>
      </c>
      <c r="D182" s="149"/>
      <c r="E182" s="149"/>
      <c r="F182" s="235" t="s">
        <v>74</v>
      </c>
      <c r="G182" s="236"/>
      <c r="H182" s="236"/>
      <c r="I182" s="236"/>
      <c r="J182" s="236"/>
      <c r="K182" s="237"/>
    </row>
    <row r="183" spans="1:13" x14ac:dyDescent="0.3">
      <c r="A183" s="37"/>
      <c r="B183" s="37"/>
      <c r="C183" s="148" t="s">
        <v>75</v>
      </c>
      <c r="D183" s="241"/>
      <c r="E183" s="242"/>
      <c r="F183" s="201" t="s">
        <v>76</v>
      </c>
      <c r="G183" s="241"/>
      <c r="H183" s="243"/>
      <c r="I183" s="243"/>
      <c r="J183" s="243"/>
      <c r="K183" s="244"/>
    </row>
    <row r="184" spans="1:13" ht="27.75" customHeight="1" x14ac:dyDescent="0.3">
      <c r="A184" s="37"/>
      <c r="B184" s="37"/>
      <c r="C184" s="1" t="s">
        <v>77</v>
      </c>
      <c r="D184" s="3" t="s">
        <v>78</v>
      </c>
      <c r="E184" s="3" t="s">
        <v>187</v>
      </c>
      <c r="F184" s="178" t="s">
        <v>125</v>
      </c>
      <c r="G184" s="150" t="s">
        <v>24</v>
      </c>
      <c r="H184" s="2">
        <v>3164.72</v>
      </c>
      <c r="I184" s="151">
        <v>7.95</v>
      </c>
      <c r="J184" s="152">
        <f>ROUND(I184*(1+$K$8),3)</f>
        <v>10.151</v>
      </c>
      <c r="K184" s="154">
        <f>ROUND(H184*J184,3)</f>
        <v>32125.073</v>
      </c>
      <c r="L184" s="100"/>
      <c r="M184" s="107"/>
    </row>
    <row r="185" spans="1:13" ht="26.25" customHeight="1" x14ac:dyDescent="0.3">
      <c r="A185" s="37"/>
      <c r="B185" s="37"/>
      <c r="C185" s="1" t="s">
        <v>79</v>
      </c>
      <c r="D185" s="3" t="s">
        <v>81</v>
      </c>
      <c r="E185" s="3" t="s">
        <v>187</v>
      </c>
      <c r="F185" s="178" t="s">
        <v>82</v>
      </c>
      <c r="G185" s="150" t="s">
        <v>24</v>
      </c>
      <c r="H185" s="2">
        <v>2109.8200000000002</v>
      </c>
      <c r="I185" s="151">
        <v>16.829999999999998</v>
      </c>
      <c r="J185" s="152">
        <f t="shared" ref="J185:J188" si="25">I185*(1+$K$8)</f>
        <v>21.490226999999997</v>
      </c>
      <c r="K185" s="154">
        <f>ROUND(H185*J185,3)</f>
        <v>45340.510999999999</v>
      </c>
    </row>
    <row r="186" spans="1:13" ht="39" customHeight="1" x14ac:dyDescent="0.3">
      <c r="A186" s="37"/>
      <c r="B186" s="37"/>
      <c r="C186" s="1" t="s">
        <v>251</v>
      </c>
      <c r="D186" s="3" t="s">
        <v>84</v>
      </c>
      <c r="E186" s="3" t="s">
        <v>187</v>
      </c>
      <c r="F186" s="178" t="s">
        <v>250</v>
      </c>
      <c r="G186" s="150" t="s">
        <v>24</v>
      </c>
      <c r="H186" s="2">
        <v>1054.9100000000001</v>
      </c>
      <c r="I186" s="151">
        <v>20.64</v>
      </c>
      <c r="J186" s="152">
        <f t="shared" si="25"/>
        <v>26.355215999999999</v>
      </c>
      <c r="K186" s="154">
        <f t="shared" ref="K186:K200" si="26">ROUND(H186*J186,3)</f>
        <v>27802.381000000001</v>
      </c>
    </row>
    <row r="187" spans="1:13" ht="26.25" customHeight="1" x14ac:dyDescent="0.3">
      <c r="A187" s="37"/>
      <c r="B187" s="37"/>
      <c r="C187" s="1" t="s">
        <v>80</v>
      </c>
      <c r="D187" s="3" t="s">
        <v>153</v>
      </c>
      <c r="E187" s="3" t="s">
        <v>187</v>
      </c>
      <c r="F187" s="178" t="s">
        <v>152</v>
      </c>
      <c r="G187" s="150" t="s">
        <v>24</v>
      </c>
      <c r="H187" s="2">
        <v>676.51</v>
      </c>
      <c r="I187" s="151">
        <v>10</v>
      </c>
      <c r="J187" s="152">
        <f t="shared" si="25"/>
        <v>12.768999999999998</v>
      </c>
      <c r="K187" s="154">
        <f t="shared" si="26"/>
        <v>8638.3559999999998</v>
      </c>
    </row>
    <row r="188" spans="1:13" ht="27.75" customHeight="1" x14ac:dyDescent="0.3">
      <c r="A188" s="37"/>
      <c r="B188" s="37"/>
      <c r="C188" s="1" t="s">
        <v>83</v>
      </c>
      <c r="D188" s="3" t="s">
        <v>85</v>
      </c>
      <c r="E188" s="3" t="s">
        <v>187</v>
      </c>
      <c r="F188" s="178" t="s">
        <v>86</v>
      </c>
      <c r="G188" s="150" t="s">
        <v>24</v>
      </c>
      <c r="H188" s="2">
        <f>H187</f>
        <v>676.51</v>
      </c>
      <c r="I188" s="151">
        <v>18.75</v>
      </c>
      <c r="J188" s="152">
        <f t="shared" si="25"/>
        <v>23.941875</v>
      </c>
      <c r="K188" s="154">
        <f t="shared" si="26"/>
        <v>16196.918</v>
      </c>
    </row>
    <row r="189" spans="1:13" x14ac:dyDescent="0.3">
      <c r="A189" s="37"/>
      <c r="B189" s="37"/>
      <c r="C189" s="7" t="s">
        <v>87</v>
      </c>
      <c r="D189" s="230"/>
      <c r="E189" s="231"/>
      <c r="F189" s="183" t="s">
        <v>88</v>
      </c>
      <c r="G189" s="202"/>
      <c r="H189" s="187"/>
      <c r="I189" s="187"/>
      <c r="J189" s="187"/>
      <c r="K189" s="154"/>
    </row>
    <row r="190" spans="1:13" ht="25.5" x14ac:dyDescent="0.3">
      <c r="A190" s="37"/>
      <c r="B190" s="37"/>
      <c r="C190" s="1" t="s">
        <v>132</v>
      </c>
      <c r="D190" s="3" t="s">
        <v>78</v>
      </c>
      <c r="E190" s="3" t="s">
        <v>187</v>
      </c>
      <c r="F190" s="178" t="s">
        <v>133</v>
      </c>
      <c r="G190" s="150" t="s">
        <v>24</v>
      </c>
      <c r="H190" s="4">
        <f>H192+H193</f>
        <v>880.745</v>
      </c>
      <c r="I190" s="151">
        <v>7.95</v>
      </c>
      <c r="J190" s="152">
        <f>I190*(1+$K$8)</f>
        <v>10.151354999999999</v>
      </c>
      <c r="K190" s="154">
        <f t="shared" si="26"/>
        <v>8940.7549999999992</v>
      </c>
      <c r="L190" s="100"/>
    </row>
    <row r="191" spans="1:13" ht="25.5" x14ac:dyDescent="0.3">
      <c r="A191" s="37"/>
      <c r="B191" s="37"/>
      <c r="C191" s="1" t="s">
        <v>267</v>
      </c>
      <c r="D191" s="3" t="s">
        <v>265</v>
      </c>
      <c r="E191" s="3" t="s">
        <v>187</v>
      </c>
      <c r="F191" s="178" t="s">
        <v>266</v>
      </c>
      <c r="G191" s="150" t="s">
        <v>24</v>
      </c>
      <c r="H191" s="2">
        <v>20</v>
      </c>
      <c r="I191" s="151">
        <v>6.53</v>
      </c>
      <c r="J191" s="152">
        <f>I191*(1+$K$8)</f>
        <v>8.3381570000000007</v>
      </c>
      <c r="K191" s="154">
        <f t="shared" si="26"/>
        <v>166.76300000000001</v>
      </c>
    </row>
    <row r="192" spans="1:13" ht="26.25" customHeight="1" x14ac:dyDescent="0.3">
      <c r="A192" s="37"/>
      <c r="B192" s="37"/>
      <c r="C192" s="1" t="s">
        <v>268</v>
      </c>
      <c r="D192" s="3" t="s">
        <v>89</v>
      </c>
      <c r="E192" s="3" t="s">
        <v>187</v>
      </c>
      <c r="F192" s="178" t="s">
        <v>134</v>
      </c>
      <c r="G192" s="150" t="s">
        <v>24</v>
      </c>
      <c r="H192" s="4">
        <v>690.59</v>
      </c>
      <c r="I192" s="151">
        <v>17.09</v>
      </c>
      <c r="J192" s="152">
        <f>I192*(1+$K$8)</f>
        <v>21.822220999999999</v>
      </c>
      <c r="K192" s="154">
        <f t="shared" si="26"/>
        <v>15070.208000000001</v>
      </c>
    </row>
    <row r="193" spans="1:14" ht="26.25" customHeight="1" x14ac:dyDescent="0.3">
      <c r="A193" s="37"/>
      <c r="B193" s="37"/>
      <c r="C193" s="1" t="s">
        <v>269</v>
      </c>
      <c r="D193" s="3" t="s">
        <v>193</v>
      </c>
      <c r="E193" s="3" t="s">
        <v>187</v>
      </c>
      <c r="F193" s="178" t="s">
        <v>253</v>
      </c>
      <c r="G193" s="150" t="s">
        <v>24</v>
      </c>
      <c r="H193" s="4">
        <f>(36.6+14.75+35.6+9.8-3.2-3)*2.1</f>
        <v>190.155</v>
      </c>
      <c r="I193" s="151">
        <v>42.28</v>
      </c>
      <c r="J193" s="152">
        <f>I193*(1+$K$8)</f>
        <v>53.987331999999995</v>
      </c>
      <c r="K193" s="154">
        <f t="shared" si="26"/>
        <v>10265.960999999999</v>
      </c>
    </row>
    <row r="194" spans="1:14" x14ac:dyDescent="0.3">
      <c r="A194" s="37"/>
      <c r="B194" s="37"/>
      <c r="C194" s="7" t="s">
        <v>90</v>
      </c>
      <c r="D194" s="230"/>
      <c r="E194" s="231"/>
      <c r="F194" s="203" t="s">
        <v>91</v>
      </c>
      <c r="G194" s="204"/>
      <c r="H194" s="205"/>
      <c r="I194" s="205"/>
      <c r="J194" s="205"/>
      <c r="K194" s="154"/>
    </row>
    <row r="195" spans="1:14" ht="27.75" customHeight="1" x14ac:dyDescent="0.3">
      <c r="A195" s="37"/>
      <c r="B195" s="37"/>
      <c r="C195" s="1" t="s">
        <v>92</v>
      </c>
      <c r="D195" s="3" t="s">
        <v>93</v>
      </c>
      <c r="E195" s="3" t="s">
        <v>187</v>
      </c>
      <c r="F195" s="206" t="s">
        <v>255</v>
      </c>
      <c r="G195" s="150" t="s">
        <v>24</v>
      </c>
      <c r="H195" s="4">
        <v>112.09</v>
      </c>
      <c r="I195" s="172">
        <v>36.020000000000003</v>
      </c>
      <c r="J195" s="152">
        <f t="shared" ref="J195:J200" si="27">I195*(1+$K$8)</f>
        <v>45.993938</v>
      </c>
      <c r="K195" s="154">
        <f t="shared" si="26"/>
        <v>5155.4610000000002</v>
      </c>
    </row>
    <row r="196" spans="1:14" ht="27" customHeight="1" x14ac:dyDescent="0.3">
      <c r="A196" s="37"/>
      <c r="B196" s="37"/>
      <c r="C196" s="1" t="s">
        <v>151</v>
      </c>
      <c r="D196" s="3" t="s">
        <v>94</v>
      </c>
      <c r="E196" s="3" t="s">
        <v>187</v>
      </c>
      <c r="F196" s="178" t="s">
        <v>95</v>
      </c>
      <c r="G196" s="150" t="s">
        <v>24</v>
      </c>
      <c r="H196" s="4">
        <v>133.97999999999999</v>
      </c>
      <c r="I196" s="180">
        <v>36.54</v>
      </c>
      <c r="J196" s="152">
        <f t="shared" si="27"/>
        <v>46.657925999999996</v>
      </c>
      <c r="K196" s="154">
        <f t="shared" si="26"/>
        <v>6251.2290000000003</v>
      </c>
    </row>
    <row r="197" spans="1:14" ht="27" customHeight="1" x14ac:dyDescent="0.3">
      <c r="A197" s="37"/>
      <c r="B197" s="37"/>
      <c r="C197" s="1" t="s">
        <v>181</v>
      </c>
      <c r="D197" s="3" t="s">
        <v>501</v>
      </c>
      <c r="E197" s="3" t="s">
        <v>187</v>
      </c>
      <c r="F197" s="178" t="s">
        <v>502</v>
      </c>
      <c r="G197" s="150" t="s">
        <v>24</v>
      </c>
      <c r="H197" s="2">
        <v>30</v>
      </c>
      <c r="I197" s="180">
        <v>39.61</v>
      </c>
      <c r="J197" s="152">
        <f t="shared" si="27"/>
        <v>50.578008999999994</v>
      </c>
      <c r="K197" s="154">
        <f t="shared" si="26"/>
        <v>1517.34</v>
      </c>
    </row>
    <row r="198" spans="1:14" ht="39.75" customHeight="1" x14ac:dyDescent="0.3">
      <c r="A198" s="37"/>
      <c r="B198" s="37"/>
      <c r="C198" s="1" t="s">
        <v>423</v>
      </c>
      <c r="D198" s="3">
        <v>98553</v>
      </c>
      <c r="E198" s="3" t="s">
        <v>26</v>
      </c>
      <c r="F198" s="178" t="s">
        <v>199</v>
      </c>
      <c r="G198" s="150" t="s">
        <v>24</v>
      </c>
      <c r="H198" s="2">
        <v>38</v>
      </c>
      <c r="I198" s="180">
        <v>175.77</v>
      </c>
      <c r="J198" s="152">
        <f t="shared" si="27"/>
        <v>224.44071299999999</v>
      </c>
      <c r="K198" s="154">
        <f t="shared" si="26"/>
        <v>8528.7469999999994</v>
      </c>
      <c r="L198" s="87"/>
    </row>
    <row r="199" spans="1:14" ht="53.25" customHeight="1" x14ac:dyDescent="0.3">
      <c r="A199" s="37"/>
      <c r="B199" s="37"/>
      <c r="C199" s="109" t="s">
        <v>480</v>
      </c>
      <c r="D199" s="110" t="s">
        <v>479</v>
      </c>
      <c r="E199" s="110" t="s">
        <v>187</v>
      </c>
      <c r="F199" s="111" t="s">
        <v>481</v>
      </c>
      <c r="G199" s="121" t="s">
        <v>37</v>
      </c>
      <c r="H199" s="126">
        <v>13.25</v>
      </c>
      <c r="I199" s="130">
        <v>48.84</v>
      </c>
      <c r="J199" s="115">
        <f t="shared" si="27"/>
        <v>62.363796000000001</v>
      </c>
      <c r="K199" s="116">
        <f t="shared" si="26"/>
        <v>826.32</v>
      </c>
    </row>
    <row r="200" spans="1:14" ht="27" customHeight="1" x14ac:dyDescent="0.3">
      <c r="A200" s="37"/>
      <c r="B200" s="37"/>
      <c r="C200" s="1" t="s">
        <v>503</v>
      </c>
      <c r="D200" s="3" t="s">
        <v>182</v>
      </c>
      <c r="E200" s="3" t="s">
        <v>187</v>
      </c>
      <c r="F200" s="178" t="s">
        <v>287</v>
      </c>
      <c r="G200" s="150" t="s">
        <v>24</v>
      </c>
      <c r="H200" s="4">
        <f>H108+H106+H96</f>
        <v>315.25999999999993</v>
      </c>
      <c r="I200" s="180">
        <v>13.62</v>
      </c>
      <c r="J200" s="152">
        <f t="shared" si="27"/>
        <v>17.391378</v>
      </c>
      <c r="K200" s="154">
        <f t="shared" si="26"/>
        <v>5482.8059999999996</v>
      </c>
      <c r="N200" s="11" t="s">
        <v>144</v>
      </c>
    </row>
    <row r="201" spans="1:14" x14ac:dyDescent="0.3">
      <c r="A201" s="37"/>
      <c r="B201" s="37"/>
      <c r="C201" s="232" t="s">
        <v>593</v>
      </c>
      <c r="D201" s="233"/>
      <c r="E201" s="233"/>
      <c r="F201" s="233"/>
      <c r="G201" s="233"/>
      <c r="H201" s="233"/>
      <c r="I201" s="234"/>
      <c r="J201" s="155"/>
      <c r="K201" s="156">
        <f>ROUND(SUM(K184:K200),4)</f>
        <v>192308.829</v>
      </c>
    </row>
    <row r="202" spans="1:14" x14ac:dyDescent="0.3">
      <c r="A202" s="37"/>
      <c r="B202" s="37"/>
      <c r="C202" s="148">
        <v>12</v>
      </c>
      <c r="D202" s="149"/>
      <c r="E202" s="149"/>
      <c r="F202" s="235" t="s">
        <v>96</v>
      </c>
      <c r="G202" s="236"/>
      <c r="H202" s="236"/>
      <c r="I202" s="236"/>
      <c r="J202" s="236"/>
      <c r="K202" s="237"/>
    </row>
    <row r="203" spans="1:14" ht="28.5" customHeight="1" x14ac:dyDescent="0.3">
      <c r="A203" s="37"/>
      <c r="B203" s="37"/>
      <c r="C203" s="177" t="s">
        <v>560</v>
      </c>
      <c r="D203" s="3" t="s">
        <v>98</v>
      </c>
      <c r="E203" s="3" t="s">
        <v>187</v>
      </c>
      <c r="F203" s="150" t="s">
        <v>99</v>
      </c>
      <c r="G203" s="199" t="s">
        <v>23</v>
      </c>
      <c r="H203" s="2">
        <v>25</v>
      </c>
      <c r="I203" s="200">
        <v>33.25</v>
      </c>
      <c r="J203" s="207">
        <f>ROUND(I203*(1+$K$8),3)</f>
        <v>42.457000000000001</v>
      </c>
      <c r="K203" s="195">
        <f>ROUND(H203*J203,3)</f>
        <v>1061.425</v>
      </c>
    </row>
    <row r="204" spans="1:14" ht="76.5" customHeight="1" x14ac:dyDescent="0.3">
      <c r="A204" s="37"/>
      <c r="B204" s="37"/>
      <c r="C204" s="177" t="s">
        <v>561</v>
      </c>
      <c r="D204" s="3" t="s">
        <v>477</v>
      </c>
      <c r="E204" s="3" t="s">
        <v>187</v>
      </c>
      <c r="F204" s="150" t="s">
        <v>478</v>
      </c>
      <c r="G204" s="199" t="s">
        <v>23</v>
      </c>
      <c r="H204" s="2">
        <f>H203</f>
        <v>25</v>
      </c>
      <c r="I204" s="200">
        <v>118.19</v>
      </c>
      <c r="J204" s="207">
        <f t="shared" ref="J204:J210" si="28">ROUND(I204*(1+$K$8),3)</f>
        <v>150.917</v>
      </c>
      <c r="K204" s="195">
        <f t="shared" ref="K204:K210" si="29">ROUND(H204*J204,3)</f>
        <v>3772.9250000000002</v>
      </c>
    </row>
    <row r="205" spans="1:14" ht="28.5" customHeight="1" x14ac:dyDescent="0.3">
      <c r="A205" s="37"/>
      <c r="B205" s="37"/>
      <c r="C205" s="177" t="s">
        <v>562</v>
      </c>
      <c r="D205" s="3" t="s">
        <v>102</v>
      </c>
      <c r="E205" s="3" t="s">
        <v>187</v>
      </c>
      <c r="F205" s="150" t="s">
        <v>126</v>
      </c>
      <c r="G205" s="199" t="s">
        <v>23</v>
      </c>
      <c r="H205" s="2">
        <v>15</v>
      </c>
      <c r="I205" s="200">
        <v>42.88</v>
      </c>
      <c r="J205" s="207">
        <f t="shared" si="28"/>
        <v>54.753</v>
      </c>
      <c r="K205" s="195">
        <f t="shared" si="29"/>
        <v>821.29499999999996</v>
      </c>
    </row>
    <row r="206" spans="1:14" ht="28.5" customHeight="1" x14ac:dyDescent="0.3">
      <c r="A206" s="37"/>
      <c r="B206" s="37"/>
      <c r="C206" s="177" t="s">
        <v>563</v>
      </c>
      <c r="D206" s="3" t="s">
        <v>104</v>
      </c>
      <c r="E206" s="3" t="s">
        <v>187</v>
      </c>
      <c r="F206" s="150" t="s">
        <v>127</v>
      </c>
      <c r="G206" s="199" t="s">
        <v>23</v>
      </c>
      <c r="H206" s="2">
        <v>15</v>
      </c>
      <c r="I206" s="200">
        <v>42.88</v>
      </c>
      <c r="J206" s="207">
        <f t="shared" si="28"/>
        <v>54.753</v>
      </c>
      <c r="K206" s="195">
        <f t="shared" si="29"/>
        <v>821.29499999999996</v>
      </c>
    </row>
    <row r="207" spans="1:14" ht="28.5" customHeight="1" x14ac:dyDescent="0.3">
      <c r="A207" s="37"/>
      <c r="B207" s="37"/>
      <c r="C207" s="177" t="s">
        <v>564</v>
      </c>
      <c r="D207" s="3" t="s">
        <v>106</v>
      </c>
      <c r="E207" s="3" t="s">
        <v>187</v>
      </c>
      <c r="F207" s="150" t="s">
        <v>128</v>
      </c>
      <c r="G207" s="199" t="s">
        <v>23</v>
      </c>
      <c r="H207" s="2">
        <v>20</v>
      </c>
      <c r="I207" s="200">
        <v>21.87</v>
      </c>
      <c r="J207" s="207">
        <f t="shared" si="28"/>
        <v>27.925999999999998</v>
      </c>
      <c r="K207" s="195">
        <f t="shared" si="29"/>
        <v>558.52</v>
      </c>
    </row>
    <row r="208" spans="1:14" ht="26.25" customHeight="1" x14ac:dyDescent="0.3">
      <c r="A208" s="37"/>
      <c r="B208" s="37"/>
      <c r="C208" s="177" t="s">
        <v>565</v>
      </c>
      <c r="D208" s="3" t="s">
        <v>108</v>
      </c>
      <c r="E208" s="3" t="s">
        <v>187</v>
      </c>
      <c r="F208" s="150" t="s">
        <v>129</v>
      </c>
      <c r="G208" s="199" t="s">
        <v>23</v>
      </c>
      <c r="H208" s="2">
        <v>20</v>
      </c>
      <c r="I208" s="200">
        <v>21.87</v>
      </c>
      <c r="J208" s="207">
        <f t="shared" si="28"/>
        <v>27.925999999999998</v>
      </c>
      <c r="K208" s="195">
        <f t="shared" si="29"/>
        <v>558.52</v>
      </c>
    </row>
    <row r="209" spans="1:12" ht="19.5" customHeight="1" x14ac:dyDescent="0.3">
      <c r="A209" s="37"/>
      <c r="B209" s="37"/>
      <c r="C209" s="177" t="s">
        <v>566</v>
      </c>
      <c r="D209" s="3" t="s">
        <v>109</v>
      </c>
      <c r="E209" s="3" t="s">
        <v>187</v>
      </c>
      <c r="F209" s="150" t="s">
        <v>110</v>
      </c>
      <c r="G209" s="199" t="s">
        <v>23</v>
      </c>
      <c r="H209" s="2">
        <v>5</v>
      </c>
      <c r="I209" s="200">
        <v>220.21</v>
      </c>
      <c r="J209" s="207">
        <f t="shared" si="28"/>
        <v>281.18599999999998</v>
      </c>
      <c r="K209" s="195">
        <f t="shared" si="29"/>
        <v>1405.93</v>
      </c>
    </row>
    <row r="210" spans="1:12" ht="27" customHeight="1" x14ac:dyDescent="0.3">
      <c r="A210" s="37"/>
      <c r="B210" s="37"/>
      <c r="C210" s="177" t="s">
        <v>567</v>
      </c>
      <c r="D210" s="3" t="s">
        <v>111</v>
      </c>
      <c r="E210" s="3" t="s">
        <v>187</v>
      </c>
      <c r="F210" s="150" t="s">
        <v>130</v>
      </c>
      <c r="G210" s="199" t="s">
        <v>23</v>
      </c>
      <c r="H210" s="2">
        <v>15</v>
      </c>
      <c r="I210" s="200">
        <v>42.88</v>
      </c>
      <c r="J210" s="207">
        <f t="shared" si="28"/>
        <v>54.753</v>
      </c>
      <c r="K210" s="195">
        <f t="shared" si="29"/>
        <v>821.29499999999996</v>
      </c>
    </row>
    <row r="211" spans="1:12" x14ac:dyDescent="0.3">
      <c r="A211" s="37"/>
      <c r="B211" s="37"/>
      <c r="C211" s="232" t="s">
        <v>592</v>
      </c>
      <c r="D211" s="233"/>
      <c r="E211" s="233"/>
      <c r="F211" s="233"/>
      <c r="G211" s="233"/>
      <c r="H211" s="233"/>
      <c r="I211" s="234"/>
      <c r="J211" s="155"/>
      <c r="K211" s="156">
        <f>SUM(K203:K210)</f>
        <v>9821.2050000000017</v>
      </c>
    </row>
    <row r="212" spans="1:12" x14ac:dyDescent="0.3">
      <c r="A212" s="37"/>
      <c r="B212" s="37"/>
      <c r="C212" s="148">
        <v>13</v>
      </c>
      <c r="D212" s="149"/>
      <c r="E212" s="149"/>
      <c r="F212" s="235" t="s">
        <v>112</v>
      </c>
      <c r="G212" s="236"/>
      <c r="H212" s="236"/>
      <c r="I212" s="236"/>
      <c r="J212" s="236"/>
      <c r="K212" s="237"/>
    </row>
    <row r="213" spans="1:12" x14ac:dyDescent="0.3">
      <c r="A213" s="37"/>
      <c r="B213" s="37"/>
      <c r="C213" s="1" t="s">
        <v>97</v>
      </c>
      <c r="D213" s="3" t="s">
        <v>113</v>
      </c>
      <c r="E213" s="3" t="s">
        <v>187</v>
      </c>
      <c r="F213" s="179" t="s">
        <v>114</v>
      </c>
      <c r="G213" s="179" t="s">
        <v>24</v>
      </c>
      <c r="H213" s="2">
        <v>1145</v>
      </c>
      <c r="I213" s="180">
        <v>8.7100000000000009</v>
      </c>
      <c r="J213" s="152">
        <f>ROUND(I213*(1+$K$8),3)</f>
        <v>11.122</v>
      </c>
      <c r="K213" s="154">
        <f>ROUND(H213*J213,3)</f>
        <v>12734.69</v>
      </c>
    </row>
    <row r="214" spans="1:12" ht="27.75" customHeight="1" x14ac:dyDescent="0.3">
      <c r="A214" s="37"/>
      <c r="B214" s="37"/>
      <c r="C214" s="1" t="s">
        <v>100</v>
      </c>
      <c r="D214" s="3" t="s">
        <v>115</v>
      </c>
      <c r="E214" s="3" t="s">
        <v>187</v>
      </c>
      <c r="F214" s="178" t="s">
        <v>116</v>
      </c>
      <c r="G214" s="179" t="s">
        <v>117</v>
      </c>
      <c r="H214" s="2">
        <f>10*3*2</f>
        <v>60</v>
      </c>
      <c r="I214" s="180">
        <v>13.38</v>
      </c>
      <c r="J214" s="152">
        <f t="shared" ref="J214:J215" si="30">I214*(1+$K$8)</f>
        <v>17.084921999999999</v>
      </c>
      <c r="K214" s="154">
        <f t="shared" ref="K214:K242" si="31">ROUND(H214*J214,3)</f>
        <v>1025.095</v>
      </c>
    </row>
    <row r="215" spans="1:12" ht="27.75" customHeight="1" x14ac:dyDescent="0.3">
      <c r="A215" s="37"/>
      <c r="B215" s="37"/>
      <c r="C215" s="1" t="s">
        <v>101</v>
      </c>
      <c r="D215" s="3" t="s">
        <v>118</v>
      </c>
      <c r="E215" s="3" t="s">
        <v>187</v>
      </c>
      <c r="F215" s="178" t="s">
        <v>119</v>
      </c>
      <c r="G215" s="179" t="s">
        <v>24</v>
      </c>
      <c r="H215" s="2">
        <v>60</v>
      </c>
      <c r="I215" s="180">
        <v>10.19</v>
      </c>
      <c r="J215" s="152">
        <f t="shared" si="30"/>
        <v>13.011610999999998</v>
      </c>
      <c r="K215" s="154">
        <f t="shared" si="31"/>
        <v>780.697</v>
      </c>
    </row>
    <row r="216" spans="1:12" ht="16.5" customHeight="1" x14ac:dyDescent="0.3">
      <c r="A216" s="37"/>
      <c r="B216" s="37"/>
      <c r="C216" s="1" t="s">
        <v>103</v>
      </c>
      <c r="D216" s="3" t="s">
        <v>120</v>
      </c>
      <c r="E216" s="3" t="s">
        <v>187</v>
      </c>
      <c r="F216" s="208" t="s">
        <v>121</v>
      </c>
      <c r="G216" s="179" t="s">
        <v>23</v>
      </c>
      <c r="H216" s="2">
        <v>1</v>
      </c>
      <c r="I216" s="180">
        <v>2499.14</v>
      </c>
      <c r="J216" s="152">
        <f>I216*(1+$K$8)</f>
        <v>3191.1518659999997</v>
      </c>
      <c r="K216" s="154">
        <f t="shared" si="31"/>
        <v>3191.152</v>
      </c>
    </row>
    <row r="217" spans="1:12" ht="26.25" customHeight="1" x14ac:dyDescent="0.3">
      <c r="A217" s="37"/>
      <c r="B217" s="37"/>
      <c r="C217" s="109" t="s">
        <v>105</v>
      </c>
      <c r="D217" s="110" t="s">
        <v>327</v>
      </c>
      <c r="E217" s="110" t="s">
        <v>72</v>
      </c>
      <c r="F217" s="229" t="s">
        <v>368</v>
      </c>
      <c r="G217" s="112" t="s">
        <v>23</v>
      </c>
      <c r="H217" s="113">
        <v>1</v>
      </c>
      <c r="I217" s="130">
        <v>852.64</v>
      </c>
      <c r="J217" s="115">
        <f t="shared" ref="J217:J242" si="32">I217*(1+$K$8)</f>
        <v>1088.7360159999998</v>
      </c>
      <c r="K217" s="116">
        <f t="shared" si="31"/>
        <v>1088.7360000000001</v>
      </c>
    </row>
    <row r="218" spans="1:12" ht="13.5" customHeight="1" x14ac:dyDescent="0.3">
      <c r="A218" s="37"/>
      <c r="B218" s="37"/>
      <c r="C218" s="148" t="s">
        <v>107</v>
      </c>
      <c r="D218" s="230"/>
      <c r="E218" s="231"/>
      <c r="F218" s="183" t="s">
        <v>135</v>
      </c>
      <c r="G218" s="209"/>
      <c r="H218" s="210"/>
      <c r="I218" s="210"/>
      <c r="J218" s="152"/>
      <c r="K218" s="154"/>
    </row>
    <row r="219" spans="1:12" s="117" customFormat="1" ht="25.5" customHeight="1" x14ac:dyDescent="0.3">
      <c r="C219" s="1" t="s">
        <v>568</v>
      </c>
      <c r="D219" s="3" t="s">
        <v>472</v>
      </c>
      <c r="E219" s="3" t="s">
        <v>187</v>
      </c>
      <c r="F219" s="178" t="s">
        <v>471</v>
      </c>
      <c r="G219" s="179" t="s">
        <v>23</v>
      </c>
      <c r="H219" s="2">
        <v>1</v>
      </c>
      <c r="I219" s="172">
        <v>696.65</v>
      </c>
      <c r="J219" s="152">
        <f t="shared" si="32"/>
        <v>889.55238499999996</v>
      </c>
      <c r="K219" s="154">
        <f t="shared" si="31"/>
        <v>889.55200000000002</v>
      </c>
      <c r="L219" s="91"/>
    </row>
    <row r="220" spans="1:12" ht="25.5" customHeight="1" x14ac:dyDescent="0.3">
      <c r="A220" s="37"/>
      <c r="B220" s="37"/>
      <c r="C220" s="1" t="s">
        <v>569</v>
      </c>
      <c r="D220" s="3" t="s">
        <v>186</v>
      </c>
      <c r="E220" s="3" t="s">
        <v>187</v>
      </c>
      <c r="F220" s="178" t="s">
        <v>185</v>
      </c>
      <c r="G220" s="179" t="s">
        <v>23</v>
      </c>
      <c r="H220" s="2">
        <v>1</v>
      </c>
      <c r="I220" s="172">
        <v>412.87</v>
      </c>
      <c r="J220" s="152">
        <f t="shared" si="32"/>
        <v>527.19370300000003</v>
      </c>
      <c r="K220" s="154">
        <f t="shared" si="31"/>
        <v>527.19399999999996</v>
      </c>
    </row>
    <row r="221" spans="1:12" ht="25.5" customHeight="1" x14ac:dyDescent="0.3">
      <c r="A221" s="37"/>
      <c r="B221" s="37"/>
      <c r="C221" s="109" t="s">
        <v>570</v>
      </c>
      <c r="D221" s="110" t="s">
        <v>474</v>
      </c>
      <c r="E221" s="110" t="s">
        <v>187</v>
      </c>
      <c r="F221" s="111" t="s">
        <v>473</v>
      </c>
      <c r="G221" s="112" t="s">
        <v>23</v>
      </c>
      <c r="H221" s="113">
        <v>14</v>
      </c>
      <c r="I221" s="114">
        <v>42.4</v>
      </c>
      <c r="J221" s="115">
        <f t="shared" si="32"/>
        <v>54.140559999999994</v>
      </c>
      <c r="K221" s="116">
        <f t="shared" si="31"/>
        <v>757.96799999999996</v>
      </c>
    </row>
    <row r="222" spans="1:12" ht="25.5" customHeight="1" x14ac:dyDescent="0.3">
      <c r="A222" s="37"/>
      <c r="B222" s="37"/>
      <c r="C222" s="109" t="s">
        <v>571</v>
      </c>
      <c r="D222" s="110" t="s">
        <v>476</v>
      </c>
      <c r="E222" s="110" t="s">
        <v>187</v>
      </c>
      <c r="F222" s="111" t="s">
        <v>475</v>
      </c>
      <c r="G222" s="112" t="s">
        <v>23</v>
      </c>
      <c r="H222" s="113">
        <v>10</v>
      </c>
      <c r="I222" s="114">
        <v>45.49</v>
      </c>
      <c r="J222" s="115">
        <f t="shared" si="32"/>
        <v>58.086180999999996</v>
      </c>
      <c r="K222" s="116">
        <f t="shared" si="31"/>
        <v>580.86199999999997</v>
      </c>
    </row>
    <row r="223" spans="1:12" ht="18" customHeight="1" x14ac:dyDescent="0.3">
      <c r="A223" s="37"/>
      <c r="B223" s="37"/>
      <c r="C223" s="1" t="s">
        <v>572</v>
      </c>
      <c r="D223" s="230"/>
      <c r="E223" s="231"/>
      <c r="F223" s="178" t="s">
        <v>468</v>
      </c>
      <c r="G223" s="179"/>
      <c r="H223" s="2"/>
      <c r="I223" s="172"/>
      <c r="J223" s="152"/>
      <c r="K223" s="154"/>
    </row>
    <row r="224" spans="1:12" ht="25.5" customHeight="1" x14ac:dyDescent="0.3">
      <c r="A224" s="37"/>
      <c r="B224" s="37"/>
      <c r="C224" s="1" t="s">
        <v>573</v>
      </c>
      <c r="D224" s="3">
        <v>97327</v>
      </c>
      <c r="E224" s="3" t="s">
        <v>26</v>
      </c>
      <c r="F224" s="178" t="s">
        <v>189</v>
      </c>
      <c r="G224" s="179" t="s">
        <v>37</v>
      </c>
      <c r="H224" s="2">
        <f>14*5</f>
        <v>70</v>
      </c>
      <c r="I224" s="180">
        <v>41.19</v>
      </c>
      <c r="J224" s="152">
        <f t="shared" si="32"/>
        <v>52.595510999999995</v>
      </c>
      <c r="K224" s="154">
        <f t="shared" si="31"/>
        <v>3681.6860000000001</v>
      </c>
      <c r="L224" s="101"/>
    </row>
    <row r="225" spans="1:14" ht="25.5" customHeight="1" x14ac:dyDescent="0.3">
      <c r="A225" s="37"/>
      <c r="B225" s="37"/>
      <c r="C225" s="1" t="s">
        <v>574</v>
      </c>
      <c r="D225" s="3">
        <v>97328</v>
      </c>
      <c r="E225" s="3" t="s">
        <v>26</v>
      </c>
      <c r="F225" s="178" t="s">
        <v>461</v>
      </c>
      <c r="G225" s="179" t="s">
        <v>37</v>
      </c>
      <c r="H225" s="2">
        <f>H224</f>
        <v>70</v>
      </c>
      <c r="I225" s="180">
        <v>66.489999999999995</v>
      </c>
      <c r="J225" s="152">
        <f t="shared" si="32"/>
        <v>84.901080999999991</v>
      </c>
      <c r="K225" s="154">
        <f t="shared" si="31"/>
        <v>5943.076</v>
      </c>
    </row>
    <row r="226" spans="1:14" ht="24.75" customHeight="1" x14ac:dyDescent="0.3">
      <c r="A226" s="37"/>
      <c r="B226" s="37"/>
      <c r="C226" s="1" t="s">
        <v>575</v>
      </c>
      <c r="D226" s="3">
        <v>39713</v>
      </c>
      <c r="E226" s="3" t="s">
        <v>26</v>
      </c>
      <c r="F226" s="181" t="s">
        <v>459</v>
      </c>
      <c r="G226" s="179" t="s">
        <v>37</v>
      </c>
      <c r="H226" s="2">
        <f>H224</f>
        <v>70</v>
      </c>
      <c r="I226" s="180">
        <v>1.44</v>
      </c>
      <c r="J226" s="152">
        <f t="shared" si="32"/>
        <v>1.8387359999999999</v>
      </c>
      <c r="K226" s="154">
        <f t="shared" si="31"/>
        <v>128.71199999999999</v>
      </c>
      <c r="L226" s="102"/>
    </row>
    <row r="227" spans="1:14" ht="24.75" customHeight="1" x14ac:dyDescent="0.3">
      <c r="A227" s="37"/>
      <c r="B227" s="37"/>
      <c r="C227" s="1" t="s">
        <v>576</v>
      </c>
      <c r="D227" s="3">
        <v>39716</v>
      </c>
      <c r="E227" s="3" t="s">
        <v>26</v>
      </c>
      <c r="F227" s="181" t="s">
        <v>460</v>
      </c>
      <c r="G227" s="179" t="s">
        <v>37</v>
      </c>
      <c r="H227" s="2">
        <f>H225</f>
        <v>70</v>
      </c>
      <c r="I227" s="180">
        <v>1.78</v>
      </c>
      <c r="J227" s="152">
        <f t="shared" si="32"/>
        <v>2.2728820000000001</v>
      </c>
      <c r="K227" s="154">
        <f t="shared" si="31"/>
        <v>159.102</v>
      </c>
    </row>
    <row r="228" spans="1:14" ht="54" customHeight="1" x14ac:dyDescent="0.3">
      <c r="A228" s="37"/>
      <c r="B228" s="37"/>
      <c r="C228" s="1" t="s">
        <v>577</v>
      </c>
      <c r="D228" s="3" t="s">
        <v>60</v>
      </c>
      <c r="E228" s="3" t="s">
        <v>187</v>
      </c>
      <c r="F228" s="181" t="s">
        <v>467</v>
      </c>
      <c r="G228" s="179" t="s">
        <v>37</v>
      </c>
      <c r="H228" s="2">
        <f>3*H230</f>
        <v>336</v>
      </c>
      <c r="I228" s="180">
        <v>5.87</v>
      </c>
      <c r="J228" s="152">
        <f t="shared" si="32"/>
        <v>7.4954029999999996</v>
      </c>
      <c r="K228" s="154">
        <f t="shared" si="31"/>
        <v>2518.4549999999999</v>
      </c>
      <c r="L228" s="103"/>
      <c r="N228" s="50">
        <f>K228+K238</f>
        <v>4317.3519999999999</v>
      </c>
    </row>
    <row r="229" spans="1:14" ht="39" customHeight="1" x14ac:dyDescent="0.3">
      <c r="A229" s="37"/>
      <c r="B229" s="37"/>
      <c r="C229" s="109" t="s">
        <v>578</v>
      </c>
      <c r="D229" s="110" t="s">
        <v>465</v>
      </c>
      <c r="E229" s="110" t="s">
        <v>187</v>
      </c>
      <c r="F229" s="124" t="s">
        <v>466</v>
      </c>
      <c r="G229" s="112" t="s">
        <v>37</v>
      </c>
      <c r="H229" s="113">
        <f>H224</f>
        <v>70</v>
      </c>
      <c r="I229" s="130">
        <v>10.32</v>
      </c>
      <c r="J229" s="115">
        <f t="shared" si="32"/>
        <v>13.177607999999999</v>
      </c>
      <c r="K229" s="116">
        <f t="shared" si="31"/>
        <v>922.43299999999999</v>
      </c>
    </row>
    <row r="230" spans="1:14" ht="24.75" customHeight="1" x14ac:dyDescent="0.3">
      <c r="A230" s="37"/>
      <c r="B230" s="37"/>
      <c r="C230" s="109" t="s">
        <v>579</v>
      </c>
      <c r="D230" s="110" t="s">
        <v>62</v>
      </c>
      <c r="E230" s="110" t="s">
        <v>187</v>
      </c>
      <c r="F230" s="124" t="s">
        <v>464</v>
      </c>
      <c r="G230" s="112" t="s">
        <v>37</v>
      </c>
      <c r="H230" s="113">
        <f>8*14</f>
        <v>112</v>
      </c>
      <c r="I230" s="130">
        <v>9.56</v>
      </c>
      <c r="J230" s="115">
        <f t="shared" si="32"/>
        <v>12.207164000000001</v>
      </c>
      <c r="K230" s="116">
        <f t="shared" si="31"/>
        <v>1367.202</v>
      </c>
      <c r="L230" s="106"/>
      <c r="N230" s="50">
        <f>K230+K240</f>
        <v>2343.7750000000001</v>
      </c>
    </row>
    <row r="231" spans="1:14" ht="27.75" customHeight="1" x14ac:dyDescent="0.3">
      <c r="A231" s="37"/>
      <c r="B231" s="37"/>
      <c r="C231" s="1" t="s">
        <v>580</v>
      </c>
      <c r="D231" s="3">
        <v>104315</v>
      </c>
      <c r="E231" s="3" t="s">
        <v>26</v>
      </c>
      <c r="F231" s="181" t="s">
        <v>463</v>
      </c>
      <c r="G231" s="179" t="s">
        <v>37</v>
      </c>
      <c r="H231" s="2">
        <f>H224</f>
        <v>70</v>
      </c>
      <c r="I231" s="180">
        <v>18.12</v>
      </c>
      <c r="J231" s="152">
        <f t="shared" si="32"/>
        <v>23.137428</v>
      </c>
      <c r="K231" s="154">
        <f t="shared" si="31"/>
        <v>1619.62</v>
      </c>
      <c r="L231" s="104"/>
    </row>
    <row r="232" spans="1:14" ht="26.25" customHeight="1" x14ac:dyDescent="0.3">
      <c r="A232" s="37"/>
      <c r="B232" s="37"/>
      <c r="C232" s="1" t="s">
        <v>581</v>
      </c>
      <c r="D232" s="3">
        <v>104323</v>
      </c>
      <c r="E232" s="3" t="s">
        <v>26</v>
      </c>
      <c r="F232" s="181" t="s">
        <v>462</v>
      </c>
      <c r="G232" s="179" t="s">
        <v>37</v>
      </c>
      <c r="H232" s="2">
        <f>2*14</f>
        <v>28</v>
      </c>
      <c r="I232" s="180">
        <v>10.55</v>
      </c>
      <c r="J232" s="152">
        <f t="shared" si="32"/>
        <v>13.471295</v>
      </c>
      <c r="K232" s="154">
        <f t="shared" si="31"/>
        <v>377.19600000000003</v>
      </c>
      <c r="L232" s="105"/>
    </row>
    <row r="233" spans="1:14" ht="19.5" customHeight="1" x14ac:dyDescent="0.3">
      <c r="A233" s="37"/>
      <c r="B233" s="37"/>
      <c r="C233" s="38"/>
      <c r="D233" s="230"/>
      <c r="E233" s="231"/>
      <c r="F233" s="181" t="s">
        <v>469</v>
      </c>
      <c r="G233" s="179"/>
      <c r="H233" s="2"/>
      <c r="I233" s="180"/>
      <c r="J233" s="152"/>
      <c r="K233" s="154"/>
    </row>
    <row r="234" spans="1:14" ht="26.25" customHeight="1" x14ac:dyDescent="0.3">
      <c r="A234" s="37"/>
      <c r="B234" s="37"/>
      <c r="C234" s="38" t="s">
        <v>582</v>
      </c>
      <c r="D234" s="3">
        <v>97327</v>
      </c>
      <c r="E234" s="3" t="s">
        <v>26</v>
      </c>
      <c r="F234" s="178" t="s">
        <v>189</v>
      </c>
      <c r="G234" s="179" t="s">
        <v>37</v>
      </c>
      <c r="H234" s="2">
        <f>10*5</f>
        <v>50</v>
      </c>
      <c r="I234" s="180">
        <v>41.19</v>
      </c>
      <c r="J234" s="152">
        <f t="shared" si="32"/>
        <v>52.595510999999995</v>
      </c>
      <c r="K234" s="154">
        <f t="shared" si="31"/>
        <v>2629.7759999999998</v>
      </c>
      <c r="L234" s="101"/>
    </row>
    <row r="235" spans="1:14" ht="27.75" customHeight="1" x14ac:dyDescent="0.3">
      <c r="A235" s="37"/>
      <c r="B235" s="37"/>
      <c r="C235" s="38" t="s">
        <v>583</v>
      </c>
      <c r="D235" s="3">
        <v>97329</v>
      </c>
      <c r="E235" s="3" t="s">
        <v>26</v>
      </c>
      <c r="F235" s="181" t="s">
        <v>457</v>
      </c>
      <c r="G235" s="179" t="s">
        <v>37</v>
      </c>
      <c r="H235" s="2">
        <f>H234</f>
        <v>50</v>
      </c>
      <c r="I235" s="180">
        <v>86.9</v>
      </c>
      <c r="J235" s="152">
        <f t="shared" si="32"/>
        <v>110.96261</v>
      </c>
      <c r="K235" s="154">
        <f t="shared" si="31"/>
        <v>5548.1310000000003</v>
      </c>
    </row>
    <row r="236" spans="1:14" ht="28.5" customHeight="1" x14ac:dyDescent="0.3">
      <c r="A236" s="37"/>
      <c r="B236" s="37"/>
      <c r="C236" s="38" t="s">
        <v>584</v>
      </c>
      <c r="D236" s="3">
        <v>39713</v>
      </c>
      <c r="E236" s="3" t="s">
        <v>26</v>
      </c>
      <c r="F236" s="181" t="s">
        <v>459</v>
      </c>
      <c r="G236" s="179" t="s">
        <v>37</v>
      </c>
      <c r="H236" s="2">
        <f>H234</f>
        <v>50</v>
      </c>
      <c r="I236" s="180">
        <v>1.44</v>
      </c>
      <c r="J236" s="152">
        <f t="shared" si="32"/>
        <v>1.8387359999999999</v>
      </c>
      <c r="K236" s="154">
        <f t="shared" si="31"/>
        <v>91.936999999999998</v>
      </c>
      <c r="L236" s="102"/>
    </row>
    <row r="237" spans="1:14" ht="24" customHeight="1" x14ac:dyDescent="0.3">
      <c r="A237" s="37"/>
      <c r="B237" s="37"/>
      <c r="C237" s="38" t="s">
        <v>585</v>
      </c>
      <c r="D237" s="3">
        <v>39712</v>
      </c>
      <c r="E237" s="3" t="s">
        <v>26</v>
      </c>
      <c r="F237" s="181" t="s">
        <v>458</v>
      </c>
      <c r="G237" s="179" t="s">
        <v>37</v>
      </c>
      <c r="H237" s="2">
        <f>H235</f>
        <v>50</v>
      </c>
      <c r="I237" s="180">
        <v>1.82</v>
      </c>
      <c r="J237" s="152">
        <f t="shared" si="32"/>
        <v>2.3239579999999997</v>
      </c>
      <c r="K237" s="154">
        <f t="shared" si="31"/>
        <v>116.19799999999999</v>
      </c>
    </row>
    <row r="238" spans="1:14" ht="53.25" customHeight="1" x14ac:dyDescent="0.3">
      <c r="A238" s="37"/>
      <c r="B238" s="37"/>
      <c r="C238" s="38" t="s">
        <v>586</v>
      </c>
      <c r="D238" s="3" t="s">
        <v>60</v>
      </c>
      <c r="E238" s="3" t="s">
        <v>187</v>
      </c>
      <c r="F238" s="181" t="s">
        <v>467</v>
      </c>
      <c r="G238" s="179" t="s">
        <v>37</v>
      </c>
      <c r="H238" s="2">
        <f>H240*3</f>
        <v>240</v>
      </c>
      <c r="I238" s="180">
        <v>5.87</v>
      </c>
      <c r="J238" s="152">
        <f t="shared" si="32"/>
        <v>7.4954029999999996</v>
      </c>
      <c r="K238" s="154">
        <f t="shared" si="31"/>
        <v>1798.8969999999999</v>
      </c>
      <c r="L238" s="103"/>
    </row>
    <row r="239" spans="1:14" ht="42.75" customHeight="1" x14ac:dyDescent="0.3">
      <c r="A239" s="37"/>
      <c r="B239" s="37"/>
      <c r="C239" s="127" t="s">
        <v>587</v>
      </c>
      <c r="D239" s="110" t="s">
        <v>61</v>
      </c>
      <c r="E239" s="110" t="s">
        <v>187</v>
      </c>
      <c r="F239" s="124" t="s">
        <v>470</v>
      </c>
      <c r="G239" s="112" t="s">
        <v>37</v>
      </c>
      <c r="H239" s="113">
        <f>H234</f>
        <v>50</v>
      </c>
      <c r="I239" s="130">
        <v>18.600000000000001</v>
      </c>
      <c r="J239" s="115">
        <f t="shared" si="32"/>
        <v>23.750340000000001</v>
      </c>
      <c r="K239" s="116">
        <f t="shared" si="31"/>
        <v>1187.5170000000001</v>
      </c>
    </row>
    <row r="240" spans="1:14" ht="25.5" customHeight="1" x14ac:dyDescent="0.3">
      <c r="A240" s="37"/>
      <c r="B240" s="37"/>
      <c r="C240" s="127" t="s">
        <v>588</v>
      </c>
      <c r="D240" s="110" t="s">
        <v>62</v>
      </c>
      <c r="E240" s="110" t="s">
        <v>187</v>
      </c>
      <c r="F240" s="124" t="s">
        <v>464</v>
      </c>
      <c r="G240" s="112" t="s">
        <v>37</v>
      </c>
      <c r="H240" s="113">
        <f>8*10</f>
        <v>80</v>
      </c>
      <c r="I240" s="130">
        <v>9.56</v>
      </c>
      <c r="J240" s="115">
        <f t="shared" si="32"/>
        <v>12.207164000000001</v>
      </c>
      <c r="K240" s="116">
        <f t="shared" si="31"/>
        <v>976.57299999999998</v>
      </c>
      <c r="L240" s="106"/>
    </row>
    <row r="241" spans="1:12" ht="26.25" customHeight="1" x14ac:dyDescent="0.3">
      <c r="A241" s="37"/>
      <c r="B241" s="37"/>
      <c r="C241" s="38" t="s">
        <v>589</v>
      </c>
      <c r="D241" s="3">
        <v>104315</v>
      </c>
      <c r="E241" s="3" t="s">
        <v>26</v>
      </c>
      <c r="F241" s="181" t="s">
        <v>463</v>
      </c>
      <c r="G241" s="179" t="s">
        <v>37</v>
      </c>
      <c r="H241" s="2">
        <f>H234</f>
        <v>50</v>
      </c>
      <c r="I241" s="180">
        <v>18.12</v>
      </c>
      <c r="J241" s="152">
        <f t="shared" si="32"/>
        <v>23.137428</v>
      </c>
      <c r="K241" s="154">
        <f t="shared" si="31"/>
        <v>1156.8710000000001</v>
      </c>
      <c r="L241" s="104"/>
    </row>
    <row r="242" spans="1:12" ht="26.25" customHeight="1" x14ac:dyDescent="0.3">
      <c r="A242" s="37"/>
      <c r="B242" s="37"/>
      <c r="C242" s="38" t="s">
        <v>590</v>
      </c>
      <c r="D242" s="3">
        <v>104323</v>
      </c>
      <c r="E242" s="3" t="s">
        <v>26</v>
      </c>
      <c r="F242" s="181" t="s">
        <v>462</v>
      </c>
      <c r="G242" s="179" t="s">
        <v>37</v>
      </c>
      <c r="H242" s="2">
        <f>2*10</f>
        <v>20</v>
      </c>
      <c r="I242" s="180">
        <v>10.55</v>
      </c>
      <c r="J242" s="152">
        <f t="shared" si="32"/>
        <v>13.471295</v>
      </c>
      <c r="K242" s="154">
        <f t="shared" si="31"/>
        <v>269.42599999999999</v>
      </c>
      <c r="L242" s="105"/>
    </row>
    <row r="243" spans="1:12" x14ac:dyDescent="0.3">
      <c r="A243" s="37"/>
      <c r="B243" s="37"/>
      <c r="C243" s="232" t="s">
        <v>591</v>
      </c>
      <c r="D243" s="233"/>
      <c r="E243" s="233"/>
      <c r="F243" s="233"/>
      <c r="G243" s="233"/>
      <c r="H243" s="233"/>
      <c r="I243" s="234"/>
      <c r="J243" s="155"/>
      <c r="K243" s="156">
        <f>ROUND(SUM(K213:K242),4)</f>
        <v>52068.754000000001</v>
      </c>
    </row>
    <row r="244" spans="1:12" ht="19.5" thickBot="1" x14ac:dyDescent="0.35">
      <c r="C244" s="238" t="s">
        <v>16</v>
      </c>
      <c r="D244" s="239"/>
      <c r="E244" s="239"/>
      <c r="F244" s="239"/>
      <c r="G244" s="239"/>
      <c r="H244" s="239"/>
      <c r="I244" s="239"/>
      <c r="J244" s="240"/>
      <c r="K244" s="156">
        <f>K243+K211+K201+K181+K163+K132+K116+K85+K54+K47+K24+K18+K14</f>
        <v>577307.68170000007</v>
      </c>
    </row>
    <row r="245" spans="1:12" ht="19.5" thickBot="1" x14ac:dyDescent="0.35">
      <c r="C245" s="245"/>
      <c r="D245" s="246"/>
      <c r="E245" s="246"/>
      <c r="F245" s="246"/>
      <c r="G245" s="246"/>
      <c r="H245" s="246"/>
      <c r="I245" s="246"/>
      <c r="J245" s="246"/>
      <c r="K245" s="247"/>
    </row>
    <row r="246" spans="1:12" x14ac:dyDescent="0.3">
      <c r="C246" s="8"/>
      <c r="D246" s="8"/>
      <c r="E246" s="8"/>
      <c r="G246" s="8"/>
      <c r="H246" s="9">
        <f>H242+H241+H240+H239+H238+H237+H236+H235+H234+H232+H231+H230+H229+H228+H227+H226+H225+H224+H222+H221+H220+H219+H217+H216+H215+H214+H213+H210+H209+H208+H207+H206+H205+H204+H203+H200+H199+H198+H197+H196+H195+H193+H192+H191+H190+H188+H187+H186+H185+H184+H180+H179+H178+H177+H176+H174+H173+H172+H171+H169+H168+H167+H166+H162+H161+H159+H158+H157+H156+H155+H154+H153+H152+H151+H150+H149+H147+H146+H145+H144+H143+H142+H141+H140+H139+H138+H137+H136+H135+H131+H130+H129+H128+H127+H126+H125+H124+H123+H122+H121+H120+H119+H115+H114+H113+H112+H111+H110+H109+H108+H106+H105+H104+H103+H102+H101+H99+H98+H97+H95+H96+H94+H93+H92+H90+H91+H88+H87+H84+H83+H82+H80+H79+H78+H77+H76+H74+H73+H72+H71+H70+H69+H67+H66+H65+H64+H63+H62+H61+H60+H59+H58+H57+H53+H52+H51+H50+H49+H46+H45+H44+H43+H42+H40+H39+H38+H37+H36+H35+H34+H33+H32+H31+H30+H29+H28+H27+H23+H22+H21+H20+H17+H16+H13+H12</f>
        <v>19731.955019999994</v>
      </c>
      <c r="I246" s="10"/>
    </row>
  </sheetData>
  <autoFilter ref="D1:D246"/>
  <mergeCells count="63">
    <mergeCell ref="D26:E26"/>
    <mergeCell ref="D41:E41"/>
    <mergeCell ref="D100:E100"/>
    <mergeCell ref="D107:E107"/>
    <mergeCell ref="D175:E175"/>
    <mergeCell ref="D170:E170"/>
    <mergeCell ref="D165:E165"/>
    <mergeCell ref="D81:E81"/>
    <mergeCell ref="C47:I47"/>
    <mergeCell ref="F48:K48"/>
    <mergeCell ref="C54:I54"/>
    <mergeCell ref="F55:K55"/>
    <mergeCell ref="D56:E56"/>
    <mergeCell ref="F164:K164"/>
    <mergeCell ref="C132:I132"/>
    <mergeCell ref="F133:K133"/>
    <mergeCell ref="C2:K2"/>
    <mergeCell ref="C5:E5"/>
    <mergeCell ref="F5:H5"/>
    <mergeCell ref="I5:K5"/>
    <mergeCell ref="C3:K4"/>
    <mergeCell ref="C6:E6"/>
    <mergeCell ref="F6:H6"/>
    <mergeCell ref="I6:J7"/>
    <mergeCell ref="K6:K7"/>
    <mergeCell ref="C7:E7"/>
    <mergeCell ref="F7:H7"/>
    <mergeCell ref="C8:E8"/>
    <mergeCell ref="F8:H8"/>
    <mergeCell ref="I8:I9"/>
    <mergeCell ref="J8:J9"/>
    <mergeCell ref="K8:K9"/>
    <mergeCell ref="C9:E9"/>
    <mergeCell ref="F9:H9"/>
    <mergeCell ref="F25:K25"/>
    <mergeCell ref="F11:K11"/>
    <mergeCell ref="C14:I14"/>
    <mergeCell ref="C18:I18"/>
    <mergeCell ref="C24:I24"/>
    <mergeCell ref="F86:K86"/>
    <mergeCell ref="C116:I116"/>
    <mergeCell ref="D89:E89"/>
    <mergeCell ref="D75:E75"/>
    <mergeCell ref="D68:E68"/>
    <mergeCell ref="C85:I85"/>
    <mergeCell ref="C245:K245"/>
    <mergeCell ref="C201:I201"/>
    <mergeCell ref="F202:K202"/>
    <mergeCell ref="C211:I211"/>
    <mergeCell ref="F212:K212"/>
    <mergeCell ref="D218:E218"/>
    <mergeCell ref="C243:I243"/>
    <mergeCell ref="D233:E233"/>
    <mergeCell ref="D223:E223"/>
    <mergeCell ref="D194:E194"/>
    <mergeCell ref="D189:E189"/>
    <mergeCell ref="C163:I163"/>
    <mergeCell ref="F117:K117"/>
    <mergeCell ref="C244:J244"/>
    <mergeCell ref="D183:E183"/>
    <mergeCell ref="G183:K183"/>
    <mergeCell ref="C181:I181"/>
    <mergeCell ref="F182:K182"/>
  </mergeCells>
  <pageMargins left="0.25" right="0.25" top="0.75" bottom="0.75" header="0.3" footer="0.3"/>
  <pageSetup paperSize="9" scale="5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6" workbookViewId="0">
      <selection activeCell="O24" sqref="O24"/>
    </sheetView>
  </sheetViews>
  <sheetFormatPr defaultRowHeight="15" x14ac:dyDescent="0.25"/>
  <sheetData/>
  <pageMargins left="0.511811024" right="0.511811024" top="0.78740157499999996" bottom="0.78740157499999996" header="0.31496062000000002" footer="0.31496062000000002"/>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38"/>
  <sheetViews>
    <sheetView topLeftCell="A7" workbookViewId="0">
      <selection activeCell="K43" sqref="K43"/>
    </sheetView>
  </sheetViews>
  <sheetFormatPr defaultRowHeight="15" x14ac:dyDescent="0.25"/>
  <cols>
    <col min="2" max="2" width="11.42578125" customWidth="1"/>
    <col min="3" max="3" width="21.140625" customWidth="1"/>
    <col min="4" max="4" width="16.140625" customWidth="1"/>
    <col min="5" max="5" width="20.28515625" customWidth="1"/>
    <col min="6" max="6" width="12.5703125" customWidth="1"/>
    <col min="7" max="7" width="12.140625" customWidth="1"/>
    <col min="8" max="8" width="13.42578125" customWidth="1"/>
    <col min="9" max="9" width="12.85546875" customWidth="1"/>
    <col min="10" max="10" width="14.85546875" customWidth="1"/>
  </cols>
  <sheetData>
    <row r="1" spans="2:10" ht="15.75" thickBot="1" x14ac:dyDescent="0.3"/>
    <row r="2" spans="2:10" ht="18" x14ac:dyDescent="0.25">
      <c r="B2" s="12"/>
      <c r="C2" s="13"/>
      <c r="D2" s="13"/>
      <c r="E2" s="13"/>
      <c r="F2" s="13"/>
      <c r="G2" s="13"/>
      <c r="H2" s="13"/>
      <c r="I2" s="13"/>
      <c r="J2" s="14"/>
    </row>
    <row r="3" spans="2:10" x14ac:dyDescent="0.25">
      <c r="B3" s="15"/>
      <c r="C3" s="16"/>
      <c r="D3" s="16"/>
      <c r="E3" s="16"/>
      <c r="F3" s="16"/>
      <c r="G3" s="16"/>
      <c r="H3" s="16"/>
      <c r="I3" s="16"/>
      <c r="J3" s="17"/>
    </row>
    <row r="4" spans="2:10" ht="15.75" thickBot="1" x14ac:dyDescent="0.3">
      <c r="B4" s="18"/>
      <c r="C4" s="19"/>
      <c r="D4" s="19"/>
      <c r="E4" s="19"/>
      <c r="F4" s="19"/>
      <c r="G4" s="19"/>
      <c r="H4" s="19"/>
      <c r="I4" s="19"/>
      <c r="J4" s="20"/>
    </row>
    <row r="5" spans="2:10" x14ac:dyDescent="0.25">
      <c r="B5" s="284" t="s">
        <v>155</v>
      </c>
      <c r="C5" s="285"/>
      <c r="D5" s="285"/>
      <c r="E5" s="285"/>
      <c r="F5" s="285"/>
      <c r="G5" s="285"/>
      <c r="H5" s="285"/>
      <c r="I5" s="285"/>
      <c r="J5" s="286"/>
    </row>
    <row r="6" spans="2:10" x14ac:dyDescent="0.25">
      <c r="B6" s="287"/>
      <c r="C6" s="288"/>
      <c r="D6" s="288"/>
      <c r="E6" s="288"/>
      <c r="F6" s="288"/>
      <c r="G6" s="288"/>
      <c r="H6" s="288"/>
      <c r="I6" s="288"/>
      <c r="J6" s="289"/>
    </row>
    <row r="7" spans="2:10" x14ac:dyDescent="0.25">
      <c r="B7" s="290" t="s">
        <v>504</v>
      </c>
      <c r="C7" s="291"/>
      <c r="D7" s="291"/>
      <c r="E7" s="291"/>
      <c r="F7" s="21"/>
      <c r="G7" s="21"/>
      <c r="H7" s="21"/>
      <c r="I7" s="21"/>
      <c r="J7" s="22"/>
    </row>
    <row r="8" spans="2:10" x14ac:dyDescent="0.25">
      <c r="B8" s="290" t="s">
        <v>505</v>
      </c>
      <c r="C8" s="291"/>
      <c r="D8" s="291"/>
      <c r="E8" s="291"/>
      <c r="F8" s="292"/>
      <c r="G8" s="292"/>
      <c r="H8" s="292"/>
      <c r="I8" s="293"/>
      <c r="J8" s="23"/>
    </row>
    <row r="9" spans="2:10" x14ac:dyDescent="0.25">
      <c r="B9" s="294" t="s">
        <v>8</v>
      </c>
      <c r="C9" s="295" t="s">
        <v>156</v>
      </c>
      <c r="D9" s="296" t="s">
        <v>157</v>
      </c>
      <c r="E9" s="296" t="s">
        <v>158</v>
      </c>
      <c r="F9" s="297" t="s">
        <v>159</v>
      </c>
      <c r="G9" s="297" t="s">
        <v>160</v>
      </c>
      <c r="H9" s="297" t="s">
        <v>161</v>
      </c>
      <c r="I9" s="297" t="s">
        <v>162</v>
      </c>
      <c r="J9" s="298" t="s">
        <v>158</v>
      </c>
    </row>
    <row r="10" spans="2:10" x14ac:dyDescent="0.25">
      <c r="B10" s="294"/>
      <c r="C10" s="295"/>
      <c r="D10" s="296"/>
      <c r="E10" s="296"/>
      <c r="F10" s="297"/>
      <c r="G10" s="297"/>
      <c r="H10" s="297"/>
      <c r="I10" s="297"/>
      <c r="J10" s="298"/>
    </row>
    <row r="11" spans="2:10" x14ac:dyDescent="0.25">
      <c r="B11" s="300" t="s">
        <v>163</v>
      </c>
      <c r="C11" s="299" t="str">
        <f>Orçamento!F11</f>
        <v>Serviços Preliminares</v>
      </c>
      <c r="D11" s="24" t="s">
        <v>164</v>
      </c>
      <c r="E11" s="25">
        <f>E12/E38</f>
        <v>7.5853451093962822E-3</v>
      </c>
      <c r="F11" s="46">
        <v>0.5</v>
      </c>
      <c r="G11" s="46"/>
      <c r="H11" s="46"/>
      <c r="I11" s="46">
        <v>0.5</v>
      </c>
      <c r="J11" s="26">
        <f>SUM(F11:I11)</f>
        <v>1</v>
      </c>
    </row>
    <row r="12" spans="2:10" x14ac:dyDescent="0.25">
      <c r="B12" s="300"/>
      <c r="C12" s="299"/>
      <c r="D12" s="24" t="s">
        <v>165</v>
      </c>
      <c r="E12" s="27">
        <f>Orçamento!K14</f>
        <v>4379.0780000000004</v>
      </c>
      <c r="F12" s="47">
        <f>E12*F11</f>
        <v>2189.5390000000002</v>
      </c>
      <c r="G12" s="47"/>
      <c r="H12" s="47"/>
      <c r="I12" s="47">
        <f>I11*E12</f>
        <v>2189.5390000000002</v>
      </c>
      <c r="J12" s="29">
        <f>ROUND(SUM(F12:I12),2)</f>
        <v>4379.08</v>
      </c>
    </row>
    <row r="13" spans="2:10" x14ac:dyDescent="0.25">
      <c r="B13" s="300" t="s">
        <v>166</v>
      </c>
      <c r="C13" s="301" t="str">
        <f>Orçamento!F15</f>
        <v>Administração Local</v>
      </c>
      <c r="D13" s="24" t="s">
        <v>164</v>
      </c>
      <c r="E13" s="25">
        <f>E14/$E$38</f>
        <v>0.13516448589462793</v>
      </c>
      <c r="F13" s="46">
        <v>0.25</v>
      </c>
      <c r="G13" s="46">
        <v>0.25</v>
      </c>
      <c r="H13" s="46">
        <v>0.25</v>
      </c>
      <c r="I13" s="46">
        <v>0.25</v>
      </c>
      <c r="J13" s="26">
        <f>SUM(F13:I13)</f>
        <v>1</v>
      </c>
    </row>
    <row r="14" spans="2:10" x14ac:dyDescent="0.25">
      <c r="B14" s="300"/>
      <c r="C14" s="299"/>
      <c r="D14" s="24" t="s">
        <v>165</v>
      </c>
      <c r="E14" s="28">
        <f>Orçamento!K18</f>
        <v>78031.495999999999</v>
      </c>
      <c r="F14" s="47">
        <f>F13*E14</f>
        <v>19507.874</v>
      </c>
      <c r="G14" s="47">
        <f>G13*E14</f>
        <v>19507.874</v>
      </c>
      <c r="H14" s="47">
        <f>G14</f>
        <v>19507.874</v>
      </c>
      <c r="I14" s="47">
        <f>I13*E14</f>
        <v>19507.874</v>
      </c>
      <c r="J14" s="29">
        <f>ROUND(SUM(F14:I14),2)</f>
        <v>78031.5</v>
      </c>
    </row>
    <row r="15" spans="2:10" x14ac:dyDescent="0.25">
      <c r="B15" s="300" t="s">
        <v>167</v>
      </c>
      <c r="C15" s="301" t="str">
        <f>Orçamento!F19</f>
        <v>Demolições e Remoções</v>
      </c>
      <c r="D15" s="24" t="s">
        <v>164</v>
      </c>
      <c r="E15" s="25">
        <f>E16/$E$38</f>
        <v>4.7832032857566603E-3</v>
      </c>
      <c r="F15" s="46">
        <v>0.6</v>
      </c>
      <c r="G15" s="46">
        <v>0.4</v>
      </c>
      <c r="H15" s="46"/>
      <c r="I15" s="46"/>
      <c r="J15" s="26">
        <f>SUM(F15:I15)</f>
        <v>1</v>
      </c>
    </row>
    <row r="16" spans="2:10" x14ac:dyDescent="0.25">
      <c r="B16" s="300"/>
      <c r="C16" s="299"/>
      <c r="D16" s="24" t="s">
        <v>165</v>
      </c>
      <c r="E16" s="28">
        <f>Orçamento!K24</f>
        <v>2761.38</v>
      </c>
      <c r="F16" s="47">
        <f>F15*E16</f>
        <v>1656.828</v>
      </c>
      <c r="G16" s="47">
        <f>G15*E16</f>
        <v>1104.5520000000001</v>
      </c>
      <c r="H16" s="47"/>
      <c r="I16" s="47"/>
      <c r="J16" s="29">
        <f>ROUND(SUM(F16:I16),2)</f>
        <v>2761.38</v>
      </c>
    </row>
    <row r="17" spans="2:10" x14ac:dyDescent="0.25">
      <c r="B17" s="300" t="s">
        <v>168</v>
      </c>
      <c r="C17" s="301" t="str">
        <f>Orçamento!F25</f>
        <v>Estruturas</v>
      </c>
      <c r="D17" s="24" t="s">
        <v>164</v>
      </c>
      <c r="E17" s="25">
        <f>E18/$E$38</f>
        <v>3.4627619956715358E-2</v>
      </c>
      <c r="F17" s="46">
        <v>0.25</v>
      </c>
      <c r="G17" s="46">
        <v>0.25</v>
      </c>
      <c r="H17" s="46">
        <v>0.25</v>
      </c>
      <c r="I17" s="46">
        <v>0.25</v>
      </c>
      <c r="J17" s="26">
        <f>SUM(F17:I17)</f>
        <v>1</v>
      </c>
    </row>
    <row r="18" spans="2:10" x14ac:dyDescent="0.25">
      <c r="B18" s="300"/>
      <c r="C18" s="299"/>
      <c r="D18" s="24" t="s">
        <v>165</v>
      </c>
      <c r="E18" s="28">
        <f>Orçamento!K47</f>
        <v>19990.790999999997</v>
      </c>
      <c r="F18" s="47">
        <f>F17*E18</f>
        <v>4997.6977499999994</v>
      </c>
      <c r="G18" s="47">
        <f>G17*E18</f>
        <v>4997.6977499999994</v>
      </c>
      <c r="H18" s="47">
        <f>H17*E18</f>
        <v>4997.6977499999994</v>
      </c>
      <c r="I18" s="47">
        <f>I17*E18</f>
        <v>4997.6977499999994</v>
      </c>
      <c r="J18" s="29">
        <f>ROUND(SUM(F18:I18),2)</f>
        <v>19990.79</v>
      </c>
    </row>
    <row r="19" spans="2:10" x14ac:dyDescent="0.25">
      <c r="B19" s="300" t="s">
        <v>169</v>
      </c>
      <c r="C19" s="299" t="str">
        <f>Orçamento!F48</f>
        <v>Arquitetura</v>
      </c>
      <c r="D19" s="24" t="s">
        <v>164</v>
      </c>
      <c r="E19" s="25">
        <f>E20/$E$38</f>
        <v>4.007133411403558E-2</v>
      </c>
      <c r="F19" s="46"/>
      <c r="G19" s="46">
        <v>0.4</v>
      </c>
      <c r="H19" s="46">
        <v>0.6</v>
      </c>
      <c r="I19" s="46"/>
      <c r="J19" s="26">
        <f>SUM(F19:I19)</f>
        <v>1</v>
      </c>
    </row>
    <row r="20" spans="2:10" x14ac:dyDescent="0.25">
      <c r="B20" s="300"/>
      <c r="C20" s="299"/>
      <c r="D20" s="24" t="s">
        <v>165</v>
      </c>
      <c r="E20" s="28">
        <f>Orçamento!K54</f>
        <v>23133.489000000001</v>
      </c>
      <c r="F20" s="47"/>
      <c r="G20" s="47">
        <f>G19*E20</f>
        <v>9253.3956000000017</v>
      </c>
      <c r="H20" s="47">
        <f>H19*E20</f>
        <v>13880.0934</v>
      </c>
      <c r="I20" s="47"/>
      <c r="J20" s="29">
        <f>ROUND(SUM(F20:I20),2)</f>
        <v>23133.49</v>
      </c>
    </row>
    <row r="21" spans="2:10" x14ac:dyDescent="0.25">
      <c r="B21" s="300" t="s">
        <v>170</v>
      </c>
      <c r="C21" s="299" t="str">
        <f>Orçamento!F55</f>
        <v>Cobertura</v>
      </c>
      <c r="D21" s="24" t="s">
        <v>164</v>
      </c>
      <c r="E21" s="25">
        <f>E22/$E$38</f>
        <v>9.7886088807260727E-2</v>
      </c>
      <c r="F21" s="46"/>
      <c r="G21" s="46">
        <v>0.5</v>
      </c>
      <c r="H21" s="46">
        <v>0.25</v>
      </c>
      <c r="I21" s="46">
        <v>0.25</v>
      </c>
      <c r="J21" s="26">
        <f>SUM(F21:I21)</f>
        <v>1</v>
      </c>
    </row>
    <row r="22" spans="2:10" x14ac:dyDescent="0.25">
      <c r="B22" s="300"/>
      <c r="C22" s="299"/>
      <c r="D22" s="24" t="s">
        <v>165</v>
      </c>
      <c r="E22" s="28">
        <f>Orçamento!K85</f>
        <v>56510.391000000003</v>
      </c>
      <c r="F22" s="47"/>
      <c r="G22" s="47">
        <f>G21*E22</f>
        <v>28255.195500000002</v>
      </c>
      <c r="H22" s="47">
        <f>H21*E22</f>
        <v>14127.597750000001</v>
      </c>
      <c r="I22" s="47">
        <f>I21*E22</f>
        <v>14127.597750000001</v>
      </c>
      <c r="J22" s="29">
        <f>ROUND(SUM(F22:I22),2)</f>
        <v>56510.39</v>
      </c>
    </row>
    <row r="23" spans="2:10" x14ac:dyDescent="0.25">
      <c r="B23" s="300" t="s">
        <v>171</v>
      </c>
      <c r="C23" s="299" t="str">
        <f>Orçamento!F86</f>
        <v>Piso e Revestimento em parede</v>
      </c>
      <c r="D23" s="24" t="s">
        <v>164</v>
      </c>
      <c r="E23" s="25">
        <f>E24/$E$38</f>
        <v>8.8641132488156194E-2</v>
      </c>
      <c r="F23" s="46"/>
      <c r="G23" s="46"/>
      <c r="H23" s="46">
        <v>0.5</v>
      </c>
      <c r="I23" s="46">
        <v>0.5</v>
      </c>
      <c r="J23" s="26">
        <f>SUM(F23:I23)</f>
        <v>1</v>
      </c>
    </row>
    <row r="24" spans="2:10" x14ac:dyDescent="0.25">
      <c r="B24" s="300"/>
      <c r="C24" s="299"/>
      <c r="D24" s="24" t="s">
        <v>165</v>
      </c>
      <c r="E24" s="28">
        <f>Orçamento!K116</f>
        <v>51173.206700000002</v>
      </c>
      <c r="F24" s="47"/>
      <c r="G24" s="47"/>
      <c r="H24" s="47">
        <f>H23*E24</f>
        <v>25586.603350000001</v>
      </c>
      <c r="I24" s="47">
        <f>I23*E24</f>
        <v>25586.603350000001</v>
      </c>
      <c r="J24" s="29">
        <f>ROUND(SUM(F24:I24),2)</f>
        <v>51173.21</v>
      </c>
    </row>
    <row r="25" spans="2:10" x14ac:dyDescent="0.25">
      <c r="B25" s="300" t="s">
        <v>172</v>
      </c>
      <c r="C25" s="299" t="str">
        <f>Orçamento!F117</f>
        <v>Instalação elétrica</v>
      </c>
      <c r="D25" s="24" t="s">
        <v>164</v>
      </c>
      <c r="E25" s="25">
        <f>E26/$E$38</f>
        <v>5.6596842612219138E-2</v>
      </c>
      <c r="F25" s="46"/>
      <c r="G25" s="46"/>
      <c r="H25" s="46">
        <v>0.5</v>
      </c>
      <c r="I25" s="46">
        <v>0.5</v>
      </c>
      <c r="J25" s="26">
        <f>SUM(F25:I25)</f>
        <v>1</v>
      </c>
    </row>
    <row r="26" spans="2:10" x14ac:dyDescent="0.25">
      <c r="B26" s="300"/>
      <c r="C26" s="299"/>
      <c r="D26" s="24" t="s">
        <v>165</v>
      </c>
      <c r="E26" s="28">
        <f>Orçamento!K132</f>
        <v>32673.792000000001</v>
      </c>
      <c r="F26" s="47"/>
      <c r="G26" s="47"/>
      <c r="H26" s="47">
        <f>H25*E26</f>
        <v>16336.896000000001</v>
      </c>
      <c r="I26" s="47">
        <f>I25*E26</f>
        <v>16336.896000000001</v>
      </c>
      <c r="J26" s="29">
        <f>ROUND(SUM(F26:I26),2)</f>
        <v>32673.79</v>
      </c>
    </row>
    <row r="27" spans="2:10" x14ac:dyDescent="0.25">
      <c r="B27" s="300" t="s">
        <v>173</v>
      </c>
      <c r="C27" s="299" t="str">
        <f>Orçamento!F133</f>
        <v xml:space="preserve">Instalações Hidráulicas </v>
      </c>
      <c r="D27" s="24" t="s">
        <v>164</v>
      </c>
      <c r="E27" s="25">
        <f>E28/$E$38</f>
        <v>5.8743285556388948E-2</v>
      </c>
      <c r="F27" s="46"/>
      <c r="G27" s="46"/>
      <c r="H27" s="46">
        <v>0.5</v>
      </c>
      <c r="I27" s="46">
        <v>0.5</v>
      </c>
      <c r="J27" s="26">
        <f>SUM(F27:I27)</f>
        <v>1</v>
      </c>
    </row>
    <row r="28" spans="2:10" x14ac:dyDescent="0.25">
      <c r="B28" s="300"/>
      <c r="C28" s="299"/>
      <c r="D28" s="24" t="s">
        <v>165</v>
      </c>
      <c r="E28" s="28">
        <f>Orçamento!K163</f>
        <v>33912.949999999997</v>
      </c>
      <c r="F28" s="47"/>
      <c r="G28" s="47"/>
      <c r="H28" s="47">
        <f>H27*E28</f>
        <v>16956.474999999999</v>
      </c>
      <c r="I28" s="47">
        <f>I27*E28</f>
        <v>16956.474999999999</v>
      </c>
      <c r="J28" s="29">
        <f>ROUND(SUM(F28:I28),2)</f>
        <v>33912.949999999997</v>
      </c>
    </row>
    <row r="29" spans="2:10" x14ac:dyDescent="0.25">
      <c r="B29" s="300" t="s">
        <v>174</v>
      </c>
      <c r="C29" s="299" t="str">
        <f>Orçamento!F164</f>
        <v>Esquadrias</v>
      </c>
      <c r="D29" s="24" t="s">
        <v>164</v>
      </c>
      <c r="E29" s="25">
        <f>E30/$E$38</f>
        <v>3.5582966676467841E-2</v>
      </c>
      <c r="F29" s="46"/>
      <c r="G29" s="46"/>
      <c r="H29" s="46">
        <v>0.5</v>
      </c>
      <c r="I29" s="46">
        <v>0.5</v>
      </c>
      <c r="J29" s="26">
        <f>SUM(F29:I29)</f>
        <v>1</v>
      </c>
    </row>
    <row r="30" spans="2:10" x14ac:dyDescent="0.25">
      <c r="B30" s="300"/>
      <c r="C30" s="299"/>
      <c r="D30" s="24" t="s">
        <v>165</v>
      </c>
      <c r="E30" s="28">
        <f>Orçamento!K181</f>
        <v>20542.32</v>
      </c>
      <c r="F30" s="47"/>
      <c r="G30" s="47"/>
      <c r="H30" s="47">
        <f>H29*E30</f>
        <v>10271.16</v>
      </c>
      <c r="I30" s="47">
        <f>I29*E30</f>
        <v>10271.16</v>
      </c>
      <c r="J30" s="29">
        <f>ROUND(SUM(F30:I30),2)</f>
        <v>20542.32</v>
      </c>
    </row>
    <row r="31" spans="2:10" x14ac:dyDescent="0.25">
      <c r="B31" s="300" t="s">
        <v>175</v>
      </c>
      <c r="C31" s="299" t="str">
        <f>Orçamento!F182</f>
        <v>Pintura</v>
      </c>
      <c r="D31" s="24" t="s">
        <v>164</v>
      </c>
      <c r="E31" s="25">
        <f>E32/$E$38</f>
        <v>0.33311323423535177</v>
      </c>
      <c r="F31" s="46"/>
      <c r="G31" s="46"/>
      <c r="H31" s="46">
        <v>0.5</v>
      </c>
      <c r="I31" s="46">
        <v>0.5</v>
      </c>
      <c r="J31" s="26">
        <f>SUM(F31:I31)</f>
        <v>1</v>
      </c>
    </row>
    <row r="32" spans="2:10" x14ac:dyDescent="0.25">
      <c r="B32" s="300"/>
      <c r="C32" s="299"/>
      <c r="D32" s="24" t="s">
        <v>165</v>
      </c>
      <c r="E32" s="28">
        <f>Orçamento!K201</f>
        <v>192308.829</v>
      </c>
      <c r="F32" s="47"/>
      <c r="G32" s="47"/>
      <c r="H32" s="47">
        <f>H31*E32</f>
        <v>96154.414499999999</v>
      </c>
      <c r="I32" s="47">
        <f>I31*E32</f>
        <v>96154.414499999999</v>
      </c>
      <c r="J32" s="29">
        <f>ROUND(SUM(F32:I32),2)</f>
        <v>192308.83</v>
      </c>
    </row>
    <row r="33" spans="2:10" x14ac:dyDescent="0.25">
      <c r="B33" s="300" t="s">
        <v>176</v>
      </c>
      <c r="C33" s="299" t="str">
        <f>Orçamento!F202</f>
        <v>PCIP</v>
      </c>
      <c r="D33" s="24" t="s">
        <v>164</v>
      </c>
      <c r="E33" s="25">
        <f>E34/$E$38</f>
        <v>1.7012080925511791E-2</v>
      </c>
      <c r="F33" s="46"/>
      <c r="G33" s="46"/>
      <c r="H33" s="46"/>
      <c r="I33" s="46">
        <v>1</v>
      </c>
      <c r="J33" s="26">
        <f>SUM(F33:I33)</f>
        <v>1</v>
      </c>
    </row>
    <row r="34" spans="2:10" ht="21.75" customHeight="1" x14ac:dyDescent="0.25">
      <c r="B34" s="300"/>
      <c r="C34" s="299"/>
      <c r="D34" s="24" t="s">
        <v>165</v>
      </c>
      <c r="E34" s="28">
        <f>Orçamento!K211</f>
        <v>9821.2050000000017</v>
      </c>
      <c r="F34" s="47"/>
      <c r="G34" s="47"/>
      <c r="H34" s="47"/>
      <c r="I34" s="47">
        <f>I33*E34</f>
        <v>9821.2050000000017</v>
      </c>
      <c r="J34" s="29">
        <f>SUM(F34:I34)</f>
        <v>9821.2050000000017</v>
      </c>
    </row>
    <row r="35" spans="2:10" x14ac:dyDescent="0.25">
      <c r="B35" s="306" t="s">
        <v>177</v>
      </c>
      <c r="C35" s="308" t="str">
        <f>Orçamento!F212</f>
        <v>Diversos</v>
      </c>
      <c r="D35" s="24" t="s">
        <v>164</v>
      </c>
      <c r="E35" s="25">
        <f>E36/$E$38</f>
        <v>9.0192380338111833E-2</v>
      </c>
      <c r="F35" s="47"/>
      <c r="G35" s="47"/>
      <c r="H35" s="46">
        <v>0.5</v>
      </c>
      <c r="I35" s="46">
        <v>0.5</v>
      </c>
      <c r="J35" s="26">
        <f>SUM(F35:I35)</f>
        <v>1</v>
      </c>
    </row>
    <row r="36" spans="2:10" x14ac:dyDescent="0.25">
      <c r="B36" s="307"/>
      <c r="C36" s="309"/>
      <c r="D36" s="24" t="s">
        <v>165</v>
      </c>
      <c r="E36" s="28">
        <f>Orçamento!K243</f>
        <v>52068.754000000001</v>
      </c>
      <c r="F36" s="47"/>
      <c r="G36" s="47"/>
      <c r="H36" s="47">
        <f>H35*E36</f>
        <v>26034.377</v>
      </c>
      <c r="I36" s="47">
        <f>I35*E36</f>
        <v>26034.377</v>
      </c>
      <c r="J36" s="29">
        <f>SUM(F36:I36)</f>
        <v>52068.754000000001</v>
      </c>
    </row>
    <row r="37" spans="2:10" x14ac:dyDescent="0.25">
      <c r="B37" s="302" t="s">
        <v>16</v>
      </c>
      <c r="C37" s="303"/>
      <c r="D37" s="30" t="s">
        <v>164</v>
      </c>
      <c r="E37" s="31">
        <f>ROUND(SUM(E11,E13,E15,E17,E19,E21,E23,E25,E27,E29,E31,E33,E35),4)</f>
        <v>1</v>
      </c>
      <c r="F37" s="48">
        <f>F38/E38</f>
        <v>4.911062107559689E-2</v>
      </c>
      <c r="G37" s="48">
        <f>G38/E38</f>
        <v>0.10933288591299201</v>
      </c>
      <c r="H37" s="48">
        <f>H38/E38</f>
        <v>0.42239727017302914</v>
      </c>
      <c r="I37" s="48">
        <f>I38/E38</f>
        <v>0.41915922318481774</v>
      </c>
      <c r="J37" s="32">
        <f>ROUND(SUM(F37:I37),4)</f>
        <v>1</v>
      </c>
    </row>
    <row r="38" spans="2:10" ht="15.75" thickBot="1" x14ac:dyDescent="0.3">
      <c r="B38" s="304"/>
      <c r="C38" s="305"/>
      <c r="D38" s="33" t="s">
        <v>165</v>
      </c>
      <c r="E38" s="34">
        <f>ROUND(SUM(E12,E14,E16,E18,E20,E22,E24,E26,E28,E30,E32,E34,E36),4)</f>
        <v>577307.68169999996</v>
      </c>
      <c r="F38" s="49">
        <f>ROUND(SUM(F12,F14,F16,F18,F20,F22,F24,F26,F28,F30,F32,F34),4)</f>
        <v>28351.9388</v>
      </c>
      <c r="G38" s="49">
        <f>ROUND(SUM(G12,G14,G16,G18,G20,G22,G24,G26,G28,G30,G32,G34),4)</f>
        <v>63118.714899999999</v>
      </c>
      <c r="H38" s="49">
        <f>ROUND(SUM(H12,H14,H16,H18,H20,H22,H24,H26,H28,H30,H32,H34,H36),4)</f>
        <v>243853.1888</v>
      </c>
      <c r="I38" s="49">
        <f>ROUND(SUM(I12,I14,I16,I18,I20,I22,I24,I26,I28,I30,I32,I34,I36),4)</f>
        <v>241983.8394</v>
      </c>
      <c r="J38" s="35">
        <f>F38+G38+H38+I38</f>
        <v>577307.68189999997</v>
      </c>
    </row>
  </sheetData>
  <mergeCells count="40">
    <mergeCell ref="C29:C30"/>
    <mergeCell ref="B23:B24"/>
    <mergeCell ref="C23:C24"/>
    <mergeCell ref="B25:B26"/>
    <mergeCell ref="C25:C26"/>
    <mergeCell ref="B27:B28"/>
    <mergeCell ref="C27:C28"/>
    <mergeCell ref="B29:B30"/>
    <mergeCell ref="B37:C38"/>
    <mergeCell ref="B31:B32"/>
    <mergeCell ref="C31:C32"/>
    <mergeCell ref="B33:B34"/>
    <mergeCell ref="C33:C34"/>
    <mergeCell ref="B35:B36"/>
    <mergeCell ref="C35:C36"/>
    <mergeCell ref="C21:C22"/>
    <mergeCell ref="B11:B12"/>
    <mergeCell ref="C11:C12"/>
    <mergeCell ref="B13:B14"/>
    <mergeCell ref="C13:C14"/>
    <mergeCell ref="B15:B16"/>
    <mergeCell ref="C15:C16"/>
    <mergeCell ref="B17:B18"/>
    <mergeCell ref="C17:C18"/>
    <mergeCell ref="B19:B20"/>
    <mergeCell ref="C19:C20"/>
    <mergeCell ref="B21:B22"/>
    <mergeCell ref="B5:J6"/>
    <mergeCell ref="B8:E8"/>
    <mergeCell ref="F8:I8"/>
    <mergeCell ref="B9:B10"/>
    <mergeCell ref="C9:C10"/>
    <mergeCell ref="D9:D10"/>
    <mergeCell ref="E9:E10"/>
    <mergeCell ref="F9:F10"/>
    <mergeCell ref="G9:G10"/>
    <mergeCell ref="H9:H10"/>
    <mergeCell ref="I9:I10"/>
    <mergeCell ref="J9:J10"/>
    <mergeCell ref="B7:E7"/>
  </mergeCells>
  <conditionalFormatting sqref="E11:J11 E33:J33 E31:J31 E29:J29 E27:J27 E25:J25 E23:J23 E21:J21 E19:J19 E17:J17 E15:J15 E13:J13 E35 H35:J35">
    <cfRule type="cellIs" dxfId="0" priority="1" operator="greaterThan">
      <formula>0</formula>
    </cfRule>
  </conditionalFormatting>
  <pageMargins left="0.511811024" right="0.511811024" top="0.78740157499999996" bottom="0.78740157499999996" header="0.31496062000000002" footer="0.31496062000000002"/>
  <pageSetup paperSize="9"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V99"/>
  <sheetViews>
    <sheetView topLeftCell="A31" workbookViewId="0">
      <selection activeCell="M77" sqref="M77"/>
    </sheetView>
  </sheetViews>
  <sheetFormatPr defaultRowHeight="15" x14ac:dyDescent="0.25"/>
  <cols>
    <col min="2" max="2" width="36.7109375" bestFit="1" customWidth="1"/>
    <col min="5" max="5" width="13.28515625" customWidth="1"/>
    <col min="8" max="8" width="10.140625" customWidth="1"/>
    <col min="9" max="9" width="27" bestFit="1" customWidth="1"/>
    <col min="10" max="10" width="11.5703125" customWidth="1"/>
    <col min="12" max="12" width="14.140625" bestFit="1" customWidth="1"/>
    <col min="13" max="13" width="18.42578125" bestFit="1" customWidth="1"/>
    <col min="14" max="14" width="22" bestFit="1" customWidth="1"/>
  </cols>
  <sheetData>
    <row r="6" spans="2:22" ht="15.75" thickBot="1" x14ac:dyDescent="0.3"/>
    <row r="7" spans="2:22" ht="15.75" thickBot="1" x14ac:dyDescent="0.3">
      <c r="B7" s="335" t="s">
        <v>619</v>
      </c>
      <c r="C7" s="336"/>
      <c r="D7" s="336"/>
      <c r="E7" s="336"/>
      <c r="F7" s="337"/>
      <c r="H7" s="335" t="s">
        <v>620</v>
      </c>
      <c r="I7" s="336"/>
      <c r="J7" s="51" t="s">
        <v>621</v>
      </c>
      <c r="L7" s="335" t="s">
        <v>622</v>
      </c>
      <c r="M7" s="336"/>
      <c r="N7" s="336"/>
      <c r="O7" s="336"/>
      <c r="P7" s="336"/>
      <c r="Q7" s="337"/>
    </row>
    <row r="8" spans="2:22" ht="15.75" thickBot="1" x14ac:dyDescent="0.3">
      <c r="B8" s="52" t="s">
        <v>623</v>
      </c>
      <c r="C8" s="53" t="s">
        <v>624</v>
      </c>
      <c r="D8" s="53" t="s">
        <v>625</v>
      </c>
      <c r="E8" s="53" t="s">
        <v>626</v>
      </c>
      <c r="F8" s="54" t="s">
        <v>258</v>
      </c>
      <c r="H8" s="338" t="s">
        <v>627</v>
      </c>
      <c r="I8" s="339"/>
      <c r="J8" s="55" t="s">
        <v>627</v>
      </c>
      <c r="L8" s="39"/>
      <c r="M8" s="36"/>
      <c r="N8" s="36" t="s">
        <v>626</v>
      </c>
      <c r="O8" s="44" t="s">
        <v>628</v>
      </c>
      <c r="P8" s="36" t="s">
        <v>258</v>
      </c>
      <c r="Q8" s="41"/>
    </row>
    <row r="9" spans="2:22" ht="15" customHeight="1" thickBot="1" x14ac:dyDescent="0.3">
      <c r="B9" s="320" t="s">
        <v>629</v>
      </c>
      <c r="C9" s="321"/>
      <c r="D9" s="321"/>
      <c r="E9" s="321"/>
      <c r="F9" s="322"/>
      <c r="G9" s="8"/>
      <c r="H9" s="340"/>
      <c r="I9" s="341"/>
      <c r="J9" s="342"/>
      <c r="K9" s="8"/>
      <c r="L9" s="343" t="s">
        <v>630</v>
      </c>
      <c r="M9" s="36" t="s">
        <v>631</v>
      </c>
      <c r="N9" s="44">
        <v>102.2</v>
      </c>
      <c r="O9" s="44">
        <v>2.1</v>
      </c>
      <c r="P9" s="51">
        <f>N9*O9</f>
        <v>214.62</v>
      </c>
      <c r="Q9" s="41"/>
      <c r="R9" s="8"/>
      <c r="S9" s="8"/>
      <c r="T9" s="8"/>
      <c r="U9" s="8"/>
      <c r="V9" s="8"/>
    </row>
    <row r="10" spans="2:22" x14ac:dyDescent="0.25">
      <c r="B10" s="39" t="s">
        <v>632</v>
      </c>
      <c r="C10" s="44">
        <v>1.1000000000000001</v>
      </c>
      <c r="D10" s="44">
        <f>3.6+1.5</f>
        <v>5.0999999999999996</v>
      </c>
      <c r="E10" s="44">
        <f>2*(C10+D10)</f>
        <v>12.399999999999999</v>
      </c>
      <c r="F10" s="56">
        <f>C10*D10</f>
        <v>5.61</v>
      </c>
      <c r="G10" s="8"/>
      <c r="H10" s="316">
        <f>E10*2.3</f>
        <v>28.519999999999996</v>
      </c>
      <c r="I10" s="317"/>
      <c r="J10" s="57">
        <f t="shared" ref="J10:J57" si="0">F10</f>
        <v>5.61</v>
      </c>
      <c r="K10" s="8"/>
      <c r="L10" s="344"/>
      <c r="M10" s="36" t="s">
        <v>633</v>
      </c>
      <c r="N10" s="44">
        <v>102.2</v>
      </c>
      <c r="O10" s="44">
        <v>1.5</v>
      </c>
      <c r="P10" s="44">
        <f>N10*O10</f>
        <v>153.30000000000001</v>
      </c>
      <c r="Q10" s="310">
        <f>SUM(P10:P14)</f>
        <v>588.96400000000006</v>
      </c>
      <c r="R10" s="8"/>
      <c r="S10" s="8"/>
      <c r="T10" s="8"/>
      <c r="U10" s="8"/>
      <c r="V10" s="8"/>
    </row>
    <row r="11" spans="2:22" x14ac:dyDescent="0.25">
      <c r="B11" s="39" t="s">
        <v>634</v>
      </c>
      <c r="C11" s="44">
        <v>1.75</v>
      </c>
      <c r="D11" s="44">
        <v>1.7</v>
      </c>
      <c r="E11" s="44">
        <f t="shared" ref="E11:E74" si="1">2*(C11+D11)</f>
        <v>6.9</v>
      </c>
      <c r="F11" s="56">
        <f t="shared" ref="F11:F57" si="2">C11*D11</f>
        <v>2.9750000000000001</v>
      </c>
      <c r="G11" s="8"/>
      <c r="H11" s="316">
        <f>E11*3.4</f>
        <v>23.46</v>
      </c>
      <c r="I11" s="317"/>
      <c r="J11" s="57">
        <f t="shared" si="0"/>
        <v>2.9750000000000001</v>
      </c>
      <c r="K11" s="8"/>
      <c r="L11" s="345"/>
      <c r="M11" s="36" t="s">
        <v>635</v>
      </c>
      <c r="N11" s="44"/>
      <c r="O11" s="44"/>
      <c r="P11" s="44">
        <f>102.2*1+8.9*4+(5.1+2.25+1.4+1.75)*4</f>
        <v>179.8</v>
      </c>
      <c r="Q11" s="311"/>
      <c r="R11" s="8"/>
      <c r="S11" s="8"/>
      <c r="T11" s="8"/>
      <c r="U11" s="8"/>
      <c r="V11" s="8"/>
    </row>
    <row r="12" spans="2:22" x14ac:dyDescent="0.25">
      <c r="B12" s="39" t="s">
        <v>636</v>
      </c>
      <c r="C12" s="44">
        <v>1.75</v>
      </c>
      <c r="D12" s="44">
        <v>1.35</v>
      </c>
      <c r="E12" s="44">
        <f t="shared" si="1"/>
        <v>6.2</v>
      </c>
      <c r="F12" s="56">
        <f t="shared" si="2"/>
        <v>2.3625000000000003</v>
      </c>
      <c r="G12" s="8"/>
      <c r="H12" s="316"/>
      <c r="I12" s="317"/>
      <c r="J12" s="57">
        <f t="shared" si="0"/>
        <v>2.3625000000000003</v>
      </c>
      <c r="K12" s="8"/>
      <c r="L12" s="343" t="s">
        <v>637</v>
      </c>
      <c r="M12" s="36" t="s">
        <v>638</v>
      </c>
      <c r="N12" s="44">
        <v>26.8</v>
      </c>
      <c r="O12" s="44">
        <v>1.75</v>
      </c>
      <c r="P12" s="44">
        <f>N12*O12</f>
        <v>46.9</v>
      </c>
      <c r="Q12" s="311"/>
      <c r="R12" s="8"/>
      <c r="S12" s="8"/>
      <c r="T12" s="8"/>
      <c r="U12" s="8"/>
      <c r="V12" s="8"/>
    </row>
    <row r="13" spans="2:22" x14ac:dyDescent="0.25">
      <c r="B13" s="39" t="s">
        <v>639</v>
      </c>
      <c r="C13" s="44">
        <v>1.2</v>
      </c>
      <c r="D13" s="44">
        <v>3.2</v>
      </c>
      <c r="E13" s="44">
        <f t="shared" si="1"/>
        <v>8.8000000000000007</v>
      </c>
      <c r="F13" s="56">
        <f t="shared" si="2"/>
        <v>3.84</v>
      </c>
      <c r="G13" s="8"/>
      <c r="H13" s="316">
        <f>E13*3.4</f>
        <v>29.92</v>
      </c>
      <c r="I13" s="317"/>
      <c r="J13" s="57">
        <f t="shared" si="0"/>
        <v>3.84</v>
      </c>
      <c r="K13" s="8"/>
      <c r="L13" s="344"/>
      <c r="M13" s="36" t="s">
        <v>640</v>
      </c>
      <c r="N13" s="44">
        <v>35.4</v>
      </c>
      <c r="O13" s="44">
        <v>2</v>
      </c>
      <c r="P13" s="44">
        <f t="shared" ref="P13:P14" si="3">N13*O13</f>
        <v>70.8</v>
      </c>
      <c r="Q13" s="311"/>
      <c r="R13" s="8"/>
      <c r="S13" s="8"/>
      <c r="T13" s="8"/>
      <c r="U13" s="8"/>
      <c r="V13" s="8"/>
    </row>
    <row r="14" spans="2:22" ht="15.75" thickBot="1" x14ac:dyDescent="0.3">
      <c r="B14" s="39" t="s">
        <v>641</v>
      </c>
      <c r="C14" s="44">
        <v>3.75</v>
      </c>
      <c r="D14" s="44">
        <v>3.2</v>
      </c>
      <c r="E14" s="44">
        <f t="shared" si="1"/>
        <v>13.9</v>
      </c>
      <c r="F14" s="56">
        <f t="shared" si="2"/>
        <v>12</v>
      </c>
      <c r="G14" s="8"/>
      <c r="H14" s="316">
        <f>E14*3.4</f>
        <v>47.26</v>
      </c>
      <c r="I14" s="317"/>
      <c r="J14" s="57">
        <f t="shared" si="0"/>
        <v>12</v>
      </c>
      <c r="K14" s="8"/>
      <c r="L14" s="346"/>
      <c r="M14" s="42" t="s">
        <v>642</v>
      </c>
      <c r="N14" s="58">
        <v>53.14</v>
      </c>
      <c r="O14" s="58">
        <v>2.6</v>
      </c>
      <c r="P14" s="58">
        <f t="shared" si="3"/>
        <v>138.16400000000002</v>
      </c>
      <c r="Q14" s="312"/>
      <c r="R14" s="8"/>
      <c r="S14" s="8"/>
      <c r="T14" s="8"/>
      <c r="U14" s="8"/>
      <c r="V14" s="8"/>
    </row>
    <row r="15" spans="2:22" x14ac:dyDescent="0.25">
      <c r="B15" s="59" t="s">
        <v>643</v>
      </c>
      <c r="C15" s="44">
        <v>2.2999999999999998</v>
      </c>
      <c r="D15" s="44">
        <v>3.2</v>
      </c>
      <c r="E15" s="44">
        <f t="shared" si="1"/>
        <v>11</v>
      </c>
      <c r="F15" s="56">
        <f t="shared" si="2"/>
        <v>7.3599999999999994</v>
      </c>
      <c r="G15" s="8"/>
      <c r="H15" s="316"/>
      <c r="I15" s="317"/>
      <c r="J15" s="57">
        <f t="shared" si="0"/>
        <v>7.3599999999999994</v>
      </c>
      <c r="K15" s="8"/>
      <c r="L15" s="8"/>
      <c r="M15" s="8"/>
      <c r="N15" s="8"/>
      <c r="O15" s="8"/>
      <c r="P15" s="8"/>
      <c r="Q15" s="8"/>
      <c r="R15" s="8"/>
      <c r="S15" s="8"/>
      <c r="T15" s="8"/>
      <c r="U15" s="8"/>
      <c r="V15" s="8"/>
    </row>
    <row r="16" spans="2:22" ht="15.75" thickBot="1" x14ac:dyDescent="0.3">
      <c r="B16" s="60" t="s">
        <v>644</v>
      </c>
      <c r="C16" s="44">
        <v>2.2999999999999998</v>
      </c>
      <c r="D16" s="44">
        <v>3.2</v>
      </c>
      <c r="E16" s="44">
        <f t="shared" si="1"/>
        <v>11</v>
      </c>
      <c r="F16" s="56">
        <f t="shared" si="2"/>
        <v>7.3599999999999994</v>
      </c>
      <c r="G16" s="8"/>
      <c r="H16" s="323"/>
      <c r="I16" s="324"/>
      <c r="J16" s="57">
        <f t="shared" si="0"/>
        <v>7.3599999999999994</v>
      </c>
      <c r="K16" s="8"/>
      <c r="L16" s="8"/>
      <c r="M16" s="8"/>
      <c r="N16" s="8"/>
      <c r="O16" s="8"/>
      <c r="P16" s="8"/>
      <c r="Q16" s="8"/>
      <c r="R16" s="8"/>
      <c r="S16" s="8"/>
      <c r="T16" s="8"/>
      <c r="U16" s="8"/>
      <c r="V16" s="8"/>
    </row>
    <row r="17" spans="2:22" x14ac:dyDescent="0.25">
      <c r="B17" s="60" t="s">
        <v>645</v>
      </c>
      <c r="C17" s="44">
        <v>1.5</v>
      </c>
      <c r="D17" s="44">
        <v>3.2</v>
      </c>
      <c r="E17" s="44">
        <f t="shared" si="1"/>
        <v>9.4</v>
      </c>
      <c r="F17" s="56">
        <f t="shared" si="2"/>
        <v>4.8000000000000007</v>
      </c>
      <c r="G17" s="8"/>
      <c r="H17" s="316"/>
      <c r="I17" s="317"/>
      <c r="J17" s="57">
        <f t="shared" si="0"/>
        <v>4.8000000000000007</v>
      </c>
      <c r="K17" s="8"/>
      <c r="L17" s="325" t="s">
        <v>215</v>
      </c>
      <c r="M17" s="61" t="s">
        <v>646</v>
      </c>
      <c r="N17" s="62" t="s">
        <v>623</v>
      </c>
      <c r="O17" s="61" t="s">
        <v>647</v>
      </c>
      <c r="P17" s="61" t="s">
        <v>648</v>
      </c>
      <c r="Q17" s="61" t="s">
        <v>258</v>
      </c>
      <c r="R17" s="63"/>
      <c r="S17" s="8"/>
      <c r="T17" s="8"/>
      <c r="U17" s="8"/>
      <c r="V17" s="8"/>
    </row>
    <row r="18" spans="2:22" ht="15.75" thickBot="1" x14ac:dyDescent="0.3">
      <c r="B18" s="60" t="s">
        <v>649</v>
      </c>
      <c r="C18" s="44">
        <v>3.05</v>
      </c>
      <c r="D18" s="44">
        <v>3.2</v>
      </c>
      <c r="E18" s="44">
        <f t="shared" si="1"/>
        <v>12.5</v>
      </c>
      <c r="F18" s="56">
        <f t="shared" si="2"/>
        <v>9.76</v>
      </c>
      <c r="G18" s="8"/>
      <c r="H18" s="316">
        <f t="shared" ref="H18:H23" si="4">E18*3.4</f>
        <v>42.5</v>
      </c>
      <c r="I18" s="317"/>
      <c r="J18" s="57">
        <f t="shared" si="0"/>
        <v>9.76</v>
      </c>
      <c r="K18" s="8"/>
      <c r="L18" s="326"/>
      <c r="M18" s="328" t="s">
        <v>650</v>
      </c>
      <c r="N18" s="64" t="s">
        <v>651</v>
      </c>
      <c r="O18" s="331" t="s">
        <v>652</v>
      </c>
      <c r="P18" s="331"/>
      <c r="Q18" s="331"/>
      <c r="R18" s="332"/>
      <c r="S18" s="8"/>
      <c r="T18" s="8"/>
      <c r="U18" s="8"/>
      <c r="V18" s="8"/>
    </row>
    <row r="19" spans="2:22" x14ac:dyDescent="0.25">
      <c r="B19" s="60" t="s">
        <v>653</v>
      </c>
      <c r="C19" s="44">
        <v>15.25</v>
      </c>
      <c r="D19" s="44">
        <v>1.35</v>
      </c>
      <c r="E19" s="44">
        <f t="shared" si="1"/>
        <v>33.200000000000003</v>
      </c>
      <c r="F19" s="56">
        <f t="shared" si="2"/>
        <v>20.587500000000002</v>
      </c>
      <c r="G19" s="8"/>
      <c r="H19" s="316">
        <f t="shared" si="4"/>
        <v>112.88000000000001</v>
      </c>
      <c r="I19" s="317"/>
      <c r="J19" s="57">
        <f t="shared" si="0"/>
        <v>20.587500000000002</v>
      </c>
      <c r="K19" s="8"/>
      <c r="L19" s="326"/>
      <c r="M19" s="329"/>
      <c r="N19" s="36" t="s">
        <v>654</v>
      </c>
      <c r="O19" s="44" t="s">
        <v>655</v>
      </c>
      <c r="P19" s="44">
        <v>1</v>
      </c>
      <c r="Q19" s="44">
        <f>0.9*2.1</f>
        <v>1.8900000000000001</v>
      </c>
      <c r="R19" s="313">
        <f>SUM(Q19:Q22)</f>
        <v>11.97</v>
      </c>
      <c r="S19" s="8"/>
      <c r="T19" s="8"/>
      <c r="U19" s="8"/>
      <c r="V19" s="8"/>
    </row>
    <row r="20" spans="2:22" x14ac:dyDescent="0.25">
      <c r="B20" s="60" t="s">
        <v>656</v>
      </c>
      <c r="C20" s="44">
        <v>2.95</v>
      </c>
      <c r="D20" s="44">
        <v>10.15</v>
      </c>
      <c r="E20" s="44">
        <f t="shared" si="1"/>
        <v>26.200000000000003</v>
      </c>
      <c r="F20" s="56">
        <f t="shared" si="2"/>
        <v>29.942500000000003</v>
      </c>
      <c r="G20" s="8"/>
      <c r="H20" s="316">
        <f t="shared" si="4"/>
        <v>89.080000000000013</v>
      </c>
      <c r="I20" s="317"/>
      <c r="J20" s="57">
        <f t="shared" si="0"/>
        <v>29.942500000000003</v>
      </c>
      <c r="K20" s="8"/>
      <c r="L20" s="326"/>
      <c r="M20" s="329"/>
      <c r="N20" s="333" t="s">
        <v>657</v>
      </c>
      <c r="O20" s="44" t="s">
        <v>658</v>
      </c>
      <c r="P20" s="44">
        <v>2</v>
      </c>
      <c r="Q20" s="44">
        <f>0.8*2.1*2</f>
        <v>3.3600000000000003</v>
      </c>
      <c r="R20" s="314"/>
      <c r="S20" s="8"/>
      <c r="T20" s="8"/>
      <c r="U20" s="8"/>
      <c r="V20" s="8"/>
    </row>
    <row r="21" spans="2:22" x14ac:dyDescent="0.25">
      <c r="B21" s="60" t="s">
        <v>659</v>
      </c>
      <c r="C21" s="44">
        <v>3.2</v>
      </c>
      <c r="D21" s="44">
        <v>3.2</v>
      </c>
      <c r="E21" s="44">
        <f t="shared" si="1"/>
        <v>12.8</v>
      </c>
      <c r="F21" s="56">
        <f t="shared" si="2"/>
        <v>10.240000000000002</v>
      </c>
      <c r="G21" s="8"/>
      <c r="H21" s="316">
        <f t="shared" si="4"/>
        <v>43.52</v>
      </c>
      <c r="I21" s="317"/>
      <c r="J21" s="57">
        <f t="shared" si="0"/>
        <v>10.240000000000002</v>
      </c>
      <c r="K21" s="8"/>
      <c r="L21" s="326"/>
      <c r="M21" s="329"/>
      <c r="N21" s="333"/>
      <c r="O21" s="44" t="s">
        <v>660</v>
      </c>
      <c r="P21" s="44">
        <v>4</v>
      </c>
      <c r="Q21" s="44">
        <f>0.6*1.6*4</f>
        <v>3.84</v>
      </c>
      <c r="R21" s="314"/>
      <c r="S21" s="8"/>
      <c r="T21" s="8"/>
      <c r="U21" s="8"/>
      <c r="V21" s="8"/>
    </row>
    <row r="22" spans="2:22" ht="15.75" thickBot="1" x14ac:dyDescent="0.3">
      <c r="B22" s="60" t="s">
        <v>661</v>
      </c>
      <c r="C22" s="44">
        <v>1.53</v>
      </c>
      <c r="D22" s="44">
        <v>3.2</v>
      </c>
      <c r="E22" s="44">
        <f t="shared" si="1"/>
        <v>9.4600000000000009</v>
      </c>
      <c r="F22" s="56">
        <f t="shared" si="2"/>
        <v>4.8960000000000008</v>
      </c>
      <c r="G22" s="8"/>
      <c r="H22" s="316">
        <f t="shared" si="4"/>
        <v>32.164000000000001</v>
      </c>
      <c r="I22" s="317"/>
      <c r="J22" s="57">
        <f t="shared" si="0"/>
        <v>4.8960000000000008</v>
      </c>
      <c r="K22" s="8"/>
      <c r="L22" s="326"/>
      <c r="M22" s="330"/>
      <c r="N22" s="36" t="s">
        <v>662</v>
      </c>
      <c r="O22" s="44" t="s">
        <v>663</v>
      </c>
      <c r="P22" s="44">
        <v>2</v>
      </c>
      <c r="Q22" s="44">
        <f>0.9*1.6*2</f>
        <v>2.8800000000000003</v>
      </c>
      <c r="R22" s="315"/>
      <c r="S22" s="8"/>
      <c r="T22" s="8"/>
      <c r="U22" s="8"/>
      <c r="V22" s="8"/>
    </row>
    <row r="23" spans="2:22" ht="15.75" thickBot="1" x14ac:dyDescent="0.3">
      <c r="B23" s="60" t="s">
        <v>664</v>
      </c>
      <c r="C23" s="44">
        <v>1.53</v>
      </c>
      <c r="D23" s="44">
        <v>3.2</v>
      </c>
      <c r="E23" s="44">
        <f t="shared" si="1"/>
        <v>9.4600000000000009</v>
      </c>
      <c r="F23" s="56">
        <f t="shared" si="2"/>
        <v>4.8960000000000008</v>
      </c>
      <c r="G23" s="8"/>
      <c r="H23" s="316">
        <f t="shared" si="4"/>
        <v>32.164000000000001</v>
      </c>
      <c r="I23" s="317"/>
      <c r="J23" s="57">
        <f t="shared" si="0"/>
        <v>4.8960000000000008</v>
      </c>
      <c r="K23" s="8"/>
      <c r="L23" s="326"/>
      <c r="M23" s="65"/>
      <c r="N23" s="36"/>
      <c r="O23" s="44"/>
      <c r="P23" s="44"/>
      <c r="Q23" s="44"/>
      <c r="R23" s="66"/>
      <c r="S23" s="8"/>
      <c r="T23" s="8"/>
      <c r="U23" s="8"/>
      <c r="V23" s="8"/>
    </row>
    <row r="24" spans="2:22" ht="15.75" thickBot="1" x14ac:dyDescent="0.3">
      <c r="B24" s="60" t="s">
        <v>665</v>
      </c>
      <c r="C24" s="44">
        <v>3.2</v>
      </c>
      <c r="D24" s="44">
        <v>3.2</v>
      </c>
      <c r="E24" s="44">
        <f t="shared" si="1"/>
        <v>12.8</v>
      </c>
      <c r="F24" s="56">
        <f t="shared" si="2"/>
        <v>10.240000000000002</v>
      </c>
      <c r="G24" s="8"/>
      <c r="H24" s="316">
        <v>43.52</v>
      </c>
      <c r="I24" s="317"/>
      <c r="J24" s="57">
        <f t="shared" si="0"/>
        <v>10.240000000000002</v>
      </c>
      <c r="K24" s="8"/>
      <c r="L24" s="326"/>
      <c r="M24" s="67" t="s">
        <v>666</v>
      </c>
      <c r="N24" s="68" t="s">
        <v>667</v>
      </c>
      <c r="O24" s="69" t="s">
        <v>668</v>
      </c>
      <c r="P24" s="44">
        <v>1</v>
      </c>
      <c r="Q24" s="51">
        <f>2.1*2</f>
        <v>4.2</v>
      </c>
      <c r="R24" s="66"/>
      <c r="S24" s="8"/>
      <c r="T24" s="8"/>
      <c r="U24" s="8"/>
      <c r="V24" s="8"/>
    </row>
    <row r="25" spans="2:22" x14ac:dyDescent="0.25">
      <c r="B25" s="60" t="s">
        <v>669</v>
      </c>
      <c r="C25" s="44">
        <v>1.5</v>
      </c>
      <c r="D25" s="44">
        <v>3.2</v>
      </c>
      <c r="E25" s="44">
        <f t="shared" si="1"/>
        <v>9.4</v>
      </c>
      <c r="F25" s="56">
        <f t="shared" si="2"/>
        <v>4.8000000000000007</v>
      </c>
      <c r="G25" s="8"/>
      <c r="H25" s="316">
        <v>31.96</v>
      </c>
      <c r="I25" s="317"/>
      <c r="J25" s="57">
        <f t="shared" si="0"/>
        <v>4.8000000000000007</v>
      </c>
      <c r="K25" s="8"/>
      <c r="L25" s="326"/>
      <c r="M25" s="36"/>
      <c r="N25" s="36"/>
      <c r="O25" s="44"/>
      <c r="P25" s="44"/>
      <c r="Q25" s="44"/>
      <c r="R25" s="70"/>
      <c r="S25" s="8"/>
      <c r="T25" s="8"/>
      <c r="U25" s="8"/>
      <c r="V25" s="8"/>
    </row>
    <row r="26" spans="2:22" x14ac:dyDescent="0.25">
      <c r="B26" s="60" t="s">
        <v>670</v>
      </c>
      <c r="C26" s="44">
        <v>1.55</v>
      </c>
      <c r="D26" s="44">
        <v>3.2</v>
      </c>
      <c r="E26" s="44">
        <f t="shared" si="1"/>
        <v>9.5</v>
      </c>
      <c r="F26" s="56">
        <f t="shared" si="2"/>
        <v>4.9600000000000009</v>
      </c>
      <c r="G26" s="8"/>
      <c r="H26" s="316">
        <f>E26*3.4</f>
        <v>32.299999999999997</v>
      </c>
      <c r="I26" s="317"/>
      <c r="J26" s="57">
        <f t="shared" si="0"/>
        <v>4.9600000000000009</v>
      </c>
      <c r="K26" s="8"/>
      <c r="L26" s="326"/>
      <c r="M26" s="328" t="s">
        <v>671</v>
      </c>
      <c r="N26" s="36" t="s">
        <v>672</v>
      </c>
      <c r="O26" s="44" t="s">
        <v>673</v>
      </c>
      <c r="P26" s="44">
        <v>1</v>
      </c>
      <c r="Q26" s="44">
        <f>0.7*2.1</f>
        <v>1.47</v>
      </c>
      <c r="R26" s="70"/>
      <c r="S26" s="8"/>
      <c r="T26" s="8"/>
      <c r="U26" s="8"/>
      <c r="V26" s="8"/>
    </row>
    <row r="27" spans="2:22" x14ac:dyDescent="0.25">
      <c r="B27" s="60" t="s">
        <v>674</v>
      </c>
      <c r="C27" s="44">
        <v>13.5</v>
      </c>
      <c r="D27" s="44">
        <v>1.2</v>
      </c>
      <c r="E27" s="44">
        <f t="shared" si="1"/>
        <v>29.4</v>
      </c>
      <c r="F27" s="56">
        <f t="shared" si="2"/>
        <v>16.2</v>
      </c>
      <c r="G27" s="8"/>
      <c r="H27" s="316">
        <f>E27*3.4</f>
        <v>99.96</v>
      </c>
      <c r="I27" s="317"/>
      <c r="J27" s="57">
        <f t="shared" si="0"/>
        <v>16.2</v>
      </c>
      <c r="K27" s="8"/>
      <c r="L27" s="326"/>
      <c r="M27" s="329"/>
      <c r="N27" s="36" t="s">
        <v>675</v>
      </c>
      <c r="O27" s="44" t="s">
        <v>676</v>
      </c>
      <c r="P27" s="44">
        <v>1</v>
      </c>
      <c r="Q27" s="44">
        <f>0.9*2.1</f>
        <v>1.8900000000000001</v>
      </c>
      <c r="R27" s="70"/>
      <c r="S27" s="8"/>
      <c r="T27" s="8"/>
      <c r="U27" s="8"/>
      <c r="V27" s="8"/>
    </row>
    <row r="28" spans="2:22" x14ac:dyDescent="0.25">
      <c r="B28" s="60" t="s">
        <v>677</v>
      </c>
      <c r="C28" s="44">
        <v>6.55</v>
      </c>
      <c r="D28" s="44">
        <v>5.2</v>
      </c>
      <c r="E28" s="44">
        <f t="shared" si="1"/>
        <v>23.5</v>
      </c>
      <c r="F28" s="56">
        <f t="shared" si="2"/>
        <v>34.06</v>
      </c>
      <c r="G28" s="8"/>
      <c r="H28" s="316">
        <v>79.900000000000006</v>
      </c>
      <c r="I28" s="317"/>
      <c r="J28" s="57">
        <f t="shared" si="0"/>
        <v>34.06</v>
      </c>
      <c r="K28" s="8"/>
      <c r="L28" s="326"/>
      <c r="M28" s="329"/>
      <c r="N28" s="36" t="s">
        <v>678</v>
      </c>
      <c r="O28" s="44" t="s">
        <v>679</v>
      </c>
      <c r="P28" s="44">
        <v>3</v>
      </c>
      <c r="Q28" s="44">
        <f>0.9*2.1*3</f>
        <v>5.67</v>
      </c>
      <c r="R28" s="70"/>
      <c r="S28" s="8"/>
      <c r="T28" s="8"/>
      <c r="U28" s="8"/>
      <c r="V28" s="8"/>
    </row>
    <row r="29" spans="2:22" x14ac:dyDescent="0.25">
      <c r="B29" s="60" t="s">
        <v>680</v>
      </c>
      <c r="C29" s="44">
        <v>3.2</v>
      </c>
      <c r="D29" s="44">
        <v>5.2</v>
      </c>
      <c r="E29" s="44">
        <f t="shared" si="1"/>
        <v>16.8</v>
      </c>
      <c r="F29" s="56">
        <f t="shared" si="2"/>
        <v>16.64</v>
      </c>
      <c r="G29" s="8"/>
      <c r="H29" s="316">
        <v>57.12</v>
      </c>
      <c r="I29" s="317"/>
      <c r="J29" s="57">
        <f t="shared" si="0"/>
        <v>16.64</v>
      </c>
      <c r="K29" s="8"/>
      <c r="L29" s="326"/>
      <c r="M29" s="329"/>
      <c r="N29" s="36" t="s">
        <v>681</v>
      </c>
      <c r="O29" s="44" t="s">
        <v>682</v>
      </c>
      <c r="P29" s="44">
        <v>1</v>
      </c>
      <c r="Q29" s="44">
        <f>0.8*2.1</f>
        <v>1.6800000000000002</v>
      </c>
      <c r="R29" s="70"/>
      <c r="S29" s="8"/>
      <c r="T29" s="8"/>
      <c r="U29" s="8"/>
      <c r="V29" s="8"/>
    </row>
    <row r="30" spans="2:22" ht="15.75" thickBot="1" x14ac:dyDescent="0.3">
      <c r="B30" s="39" t="s">
        <v>683</v>
      </c>
      <c r="C30" s="44">
        <v>3.2</v>
      </c>
      <c r="D30" s="44">
        <v>5.2</v>
      </c>
      <c r="E30" s="44">
        <f t="shared" si="1"/>
        <v>16.8</v>
      </c>
      <c r="F30" s="56">
        <f t="shared" si="2"/>
        <v>16.64</v>
      </c>
      <c r="G30" s="8"/>
      <c r="H30" s="316">
        <v>57.12</v>
      </c>
      <c r="I30" s="317"/>
      <c r="J30" s="57">
        <f t="shared" si="0"/>
        <v>16.64</v>
      </c>
      <c r="K30" s="8"/>
      <c r="L30" s="327"/>
      <c r="M30" s="334"/>
      <c r="N30" s="42" t="s">
        <v>684</v>
      </c>
      <c r="O30" s="58" t="s">
        <v>685</v>
      </c>
      <c r="P30" s="58">
        <v>4</v>
      </c>
      <c r="Q30" s="58">
        <f>2.1*4</f>
        <v>8.4</v>
      </c>
      <c r="R30" s="71"/>
      <c r="S30" s="8"/>
      <c r="T30" s="8"/>
      <c r="U30" s="8"/>
      <c r="V30" s="8"/>
    </row>
    <row r="31" spans="2:22" x14ac:dyDescent="0.25">
      <c r="B31" s="39" t="s">
        <v>686</v>
      </c>
      <c r="C31" s="44">
        <v>1.35</v>
      </c>
      <c r="D31" s="44">
        <v>3.5</v>
      </c>
      <c r="E31" s="44">
        <f t="shared" si="1"/>
        <v>9.6999999999999993</v>
      </c>
      <c r="F31" s="56">
        <f t="shared" si="2"/>
        <v>4.7250000000000005</v>
      </c>
      <c r="G31" s="8"/>
      <c r="H31" s="316">
        <f>E31*3.4</f>
        <v>32.979999999999997</v>
      </c>
      <c r="I31" s="317"/>
      <c r="J31" s="57">
        <f t="shared" si="0"/>
        <v>4.7250000000000005</v>
      </c>
      <c r="K31" s="8"/>
      <c r="L31" s="8"/>
      <c r="M31" s="8"/>
      <c r="N31" s="8"/>
      <c r="O31" s="8"/>
      <c r="P31" s="8"/>
      <c r="Q31" s="8"/>
      <c r="R31" s="8"/>
      <c r="S31" s="8"/>
      <c r="T31" s="8"/>
      <c r="U31" s="8"/>
      <c r="V31" s="8"/>
    </row>
    <row r="32" spans="2:22" x14ac:dyDescent="0.25">
      <c r="B32" s="39" t="s">
        <v>687</v>
      </c>
      <c r="C32" s="44">
        <v>4.7</v>
      </c>
      <c r="D32" s="44">
        <v>5.35</v>
      </c>
      <c r="E32" s="44">
        <f t="shared" si="1"/>
        <v>20.100000000000001</v>
      </c>
      <c r="F32" s="56">
        <f t="shared" si="2"/>
        <v>25.145</v>
      </c>
      <c r="G32" s="8"/>
      <c r="H32" s="316">
        <f>E32*3.4</f>
        <v>68.34</v>
      </c>
      <c r="I32" s="317"/>
      <c r="J32" s="57">
        <f t="shared" si="0"/>
        <v>25.145</v>
      </c>
      <c r="K32" s="44"/>
      <c r="L32" s="8"/>
      <c r="M32" s="8"/>
      <c r="N32" s="8"/>
      <c r="O32" s="8"/>
      <c r="P32" s="8"/>
      <c r="Q32" s="8"/>
      <c r="R32" s="8"/>
      <c r="S32" s="8"/>
      <c r="T32" s="8"/>
      <c r="U32" s="8"/>
      <c r="V32" s="8"/>
    </row>
    <row r="33" spans="2:22" x14ac:dyDescent="0.25">
      <c r="B33" s="39" t="s">
        <v>688</v>
      </c>
      <c r="C33" s="44">
        <v>3.5</v>
      </c>
      <c r="D33" s="44">
        <v>3.55</v>
      </c>
      <c r="E33" s="44">
        <f t="shared" si="1"/>
        <v>14.1</v>
      </c>
      <c r="F33" s="56">
        <f t="shared" si="2"/>
        <v>12.424999999999999</v>
      </c>
      <c r="G33" s="8"/>
      <c r="H33" s="316">
        <v>47.94</v>
      </c>
      <c r="I33" s="317"/>
      <c r="J33" s="57">
        <f t="shared" si="0"/>
        <v>12.424999999999999</v>
      </c>
      <c r="K33" s="8"/>
      <c r="L33" s="8"/>
      <c r="M33" s="8"/>
      <c r="N33" s="8"/>
      <c r="O33" s="8"/>
      <c r="P33" s="8"/>
      <c r="Q33" s="8"/>
      <c r="R33" s="8"/>
      <c r="S33" s="8"/>
      <c r="T33" s="8"/>
      <c r="U33" s="8"/>
      <c r="V33" s="8"/>
    </row>
    <row r="34" spans="2:22" x14ac:dyDescent="0.25">
      <c r="B34" s="60" t="s">
        <v>689</v>
      </c>
      <c r="C34" s="44">
        <v>1.7</v>
      </c>
      <c r="D34" s="44">
        <v>1.7</v>
      </c>
      <c r="E34" s="44">
        <f t="shared" si="1"/>
        <v>6.8</v>
      </c>
      <c r="F34" s="56">
        <f t="shared" si="2"/>
        <v>2.8899999999999997</v>
      </c>
      <c r="G34" s="8"/>
      <c r="H34" s="316"/>
      <c r="I34" s="317"/>
      <c r="J34" s="57">
        <f t="shared" si="0"/>
        <v>2.8899999999999997</v>
      </c>
      <c r="K34" s="8"/>
      <c r="L34" s="8"/>
      <c r="M34" s="8"/>
      <c r="N34" s="8"/>
      <c r="O34" s="8"/>
      <c r="P34" s="8"/>
      <c r="Q34" s="8"/>
      <c r="R34" s="8"/>
      <c r="S34" s="8"/>
      <c r="T34" s="8"/>
      <c r="U34" s="8"/>
      <c r="V34" s="8"/>
    </row>
    <row r="35" spans="2:22" x14ac:dyDescent="0.25">
      <c r="B35" s="60" t="s">
        <v>690</v>
      </c>
      <c r="C35" s="44">
        <v>1.7</v>
      </c>
      <c r="D35" s="44">
        <v>1.7</v>
      </c>
      <c r="E35" s="44">
        <f t="shared" si="1"/>
        <v>6.8</v>
      </c>
      <c r="F35" s="56">
        <f t="shared" si="2"/>
        <v>2.8899999999999997</v>
      </c>
      <c r="G35" s="8"/>
      <c r="H35" s="316"/>
      <c r="I35" s="317"/>
      <c r="J35" s="57">
        <f t="shared" si="0"/>
        <v>2.8899999999999997</v>
      </c>
      <c r="K35" s="8"/>
      <c r="L35" s="8"/>
      <c r="M35" s="8"/>
      <c r="N35" s="8"/>
      <c r="O35" s="8"/>
      <c r="P35" s="8"/>
      <c r="Q35" s="8"/>
      <c r="R35" s="8"/>
      <c r="S35" s="8"/>
      <c r="T35" s="8"/>
      <c r="U35" s="8"/>
      <c r="V35" s="8"/>
    </row>
    <row r="36" spans="2:22" x14ac:dyDescent="0.25">
      <c r="B36" s="39" t="s">
        <v>634</v>
      </c>
      <c r="C36" s="44">
        <v>1.35</v>
      </c>
      <c r="D36" s="44">
        <v>1.85</v>
      </c>
      <c r="E36" s="44">
        <f t="shared" si="1"/>
        <v>6.4</v>
      </c>
      <c r="F36" s="56">
        <f t="shared" si="2"/>
        <v>2.4975000000000005</v>
      </c>
      <c r="G36" s="8"/>
      <c r="H36" s="316">
        <f>E36*3.4</f>
        <v>21.76</v>
      </c>
      <c r="I36" s="317"/>
      <c r="J36" s="57">
        <f t="shared" si="0"/>
        <v>2.4975000000000005</v>
      </c>
      <c r="K36" s="8"/>
      <c r="L36" s="8"/>
      <c r="M36" s="8"/>
      <c r="N36" s="8"/>
      <c r="O36" s="8"/>
      <c r="P36" s="8"/>
      <c r="Q36" s="8"/>
      <c r="R36" s="8"/>
      <c r="S36" s="8"/>
      <c r="T36" s="8"/>
      <c r="U36" s="8"/>
      <c r="V36" s="8"/>
    </row>
    <row r="37" spans="2:22" x14ac:dyDescent="0.25">
      <c r="B37" s="39" t="s">
        <v>691</v>
      </c>
      <c r="C37" s="44">
        <v>1.35</v>
      </c>
      <c r="D37" s="44">
        <v>3.3</v>
      </c>
      <c r="E37" s="44">
        <f t="shared" si="1"/>
        <v>9.3000000000000007</v>
      </c>
      <c r="F37" s="56">
        <f t="shared" si="2"/>
        <v>4.4550000000000001</v>
      </c>
      <c r="G37" s="8"/>
      <c r="H37" s="323">
        <v>31.62</v>
      </c>
      <c r="I37" s="324"/>
      <c r="J37" s="57">
        <f t="shared" si="0"/>
        <v>4.4550000000000001</v>
      </c>
      <c r="K37" s="8"/>
      <c r="L37" s="8"/>
      <c r="M37" s="8"/>
      <c r="N37" s="8"/>
      <c r="O37" s="8"/>
      <c r="P37" s="8"/>
      <c r="Q37" s="8"/>
      <c r="R37" s="8"/>
      <c r="S37" s="8"/>
      <c r="T37" s="8"/>
      <c r="U37" s="8"/>
      <c r="V37" s="8"/>
    </row>
    <row r="38" spans="2:22" x14ac:dyDescent="0.25">
      <c r="B38" s="39" t="s">
        <v>692</v>
      </c>
      <c r="C38" s="44">
        <v>1.8</v>
      </c>
      <c r="D38" s="44">
        <v>1.7</v>
      </c>
      <c r="E38" s="44">
        <f t="shared" si="1"/>
        <v>7</v>
      </c>
      <c r="F38" s="56">
        <f t="shared" si="2"/>
        <v>3.06</v>
      </c>
      <c r="G38" s="8"/>
      <c r="H38" s="316">
        <f t="shared" ref="H38:H45" si="5">E38*3.4</f>
        <v>23.8</v>
      </c>
      <c r="I38" s="317"/>
      <c r="J38" s="57">
        <f t="shared" si="0"/>
        <v>3.06</v>
      </c>
      <c r="K38" s="8"/>
      <c r="L38" s="8"/>
      <c r="M38" s="8"/>
      <c r="N38" s="8"/>
      <c r="O38" s="8"/>
      <c r="P38" s="8"/>
      <c r="Q38" s="8"/>
      <c r="R38" s="8"/>
      <c r="S38" s="8"/>
      <c r="T38" s="8"/>
      <c r="U38" s="8"/>
      <c r="V38" s="8"/>
    </row>
    <row r="39" spans="2:22" x14ac:dyDescent="0.25">
      <c r="B39" s="39" t="s">
        <v>693</v>
      </c>
      <c r="C39" s="44">
        <v>9.9</v>
      </c>
      <c r="D39" s="44">
        <v>4.8600000000000003</v>
      </c>
      <c r="E39" s="44">
        <f t="shared" si="1"/>
        <v>29.520000000000003</v>
      </c>
      <c r="F39" s="56">
        <f t="shared" si="2"/>
        <v>48.114000000000004</v>
      </c>
      <c r="G39" s="8"/>
      <c r="H39" s="316">
        <f t="shared" si="5"/>
        <v>100.36800000000001</v>
      </c>
      <c r="I39" s="317"/>
      <c r="J39" s="57">
        <f t="shared" si="0"/>
        <v>48.114000000000004</v>
      </c>
      <c r="K39" s="8"/>
      <c r="L39" s="8"/>
      <c r="M39" s="8"/>
      <c r="N39" s="8"/>
      <c r="O39" s="8"/>
      <c r="P39" s="8"/>
      <c r="Q39" s="8"/>
      <c r="R39" s="8"/>
      <c r="S39" s="8"/>
      <c r="T39" s="8"/>
      <c r="U39" s="8"/>
      <c r="V39" s="8"/>
    </row>
    <row r="40" spans="2:22" x14ac:dyDescent="0.25">
      <c r="B40" s="39" t="s">
        <v>669</v>
      </c>
      <c r="C40" s="44">
        <v>1.7</v>
      </c>
      <c r="D40" s="44">
        <v>2.0499999999999998</v>
      </c>
      <c r="E40" s="44">
        <f t="shared" si="1"/>
        <v>7.5</v>
      </c>
      <c r="F40" s="56">
        <f t="shared" si="2"/>
        <v>3.4849999999999994</v>
      </c>
      <c r="G40" s="8"/>
      <c r="H40" s="316">
        <f t="shared" si="5"/>
        <v>25.5</v>
      </c>
      <c r="I40" s="317"/>
      <c r="J40" s="57">
        <f t="shared" si="0"/>
        <v>3.4849999999999994</v>
      </c>
      <c r="K40" s="8"/>
      <c r="L40" s="8"/>
      <c r="M40" s="8"/>
      <c r="N40" s="8"/>
      <c r="O40" s="8"/>
      <c r="P40" s="8"/>
      <c r="Q40" s="8"/>
      <c r="R40" s="8"/>
      <c r="S40" s="8"/>
      <c r="T40" s="8"/>
      <c r="U40" s="8"/>
      <c r="V40" s="8"/>
    </row>
    <row r="41" spans="2:22" x14ac:dyDescent="0.25">
      <c r="B41" s="39" t="s">
        <v>694</v>
      </c>
      <c r="C41" s="44">
        <v>1.35</v>
      </c>
      <c r="D41" s="44">
        <v>2.0499999999999998</v>
      </c>
      <c r="E41" s="44">
        <f t="shared" si="1"/>
        <v>6.8</v>
      </c>
      <c r="F41" s="56">
        <f t="shared" si="2"/>
        <v>2.7675000000000001</v>
      </c>
      <c r="G41" s="8"/>
      <c r="H41" s="316">
        <f t="shared" si="5"/>
        <v>23.119999999999997</v>
      </c>
      <c r="I41" s="317"/>
      <c r="J41" s="57">
        <f t="shared" si="0"/>
        <v>2.7675000000000001</v>
      </c>
      <c r="K41" s="8"/>
      <c r="L41" s="8"/>
      <c r="M41" s="8"/>
      <c r="N41" s="8"/>
      <c r="O41" s="8"/>
      <c r="P41" s="8"/>
      <c r="Q41" s="8"/>
      <c r="R41" s="8"/>
      <c r="S41" s="8"/>
      <c r="T41" s="8"/>
      <c r="U41" s="8"/>
      <c r="V41" s="8"/>
    </row>
    <row r="42" spans="2:22" x14ac:dyDescent="0.25">
      <c r="B42" s="39" t="s">
        <v>695</v>
      </c>
      <c r="C42" s="44">
        <v>3.2</v>
      </c>
      <c r="D42" s="44">
        <v>1.77</v>
      </c>
      <c r="E42" s="44">
        <f t="shared" si="1"/>
        <v>9.9400000000000013</v>
      </c>
      <c r="F42" s="56">
        <f t="shared" si="2"/>
        <v>5.6640000000000006</v>
      </c>
      <c r="G42" s="8"/>
      <c r="H42" s="316">
        <f t="shared" si="5"/>
        <v>33.796000000000006</v>
      </c>
      <c r="I42" s="317"/>
      <c r="J42" s="57">
        <f t="shared" si="0"/>
        <v>5.6640000000000006</v>
      </c>
      <c r="K42" s="8"/>
      <c r="L42" s="8"/>
      <c r="M42" s="8"/>
      <c r="N42" s="8"/>
      <c r="O42" s="8"/>
      <c r="P42" s="8"/>
      <c r="Q42" s="8"/>
      <c r="R42" s="8"/>
      <c r="S42" s="8"/>
      <c r="T42" s="8"/>
      <c r="U42" s="8"/>
      <c r="V42" s="8"/>
    </row>
    <row r="43" spans="2:22" x14ac:dyDescent="0.25">
      <c r="B43" s="39" t="s">
        <v>674</v>
      </c>
      <c r="C43" s="44">
        <v>9.9</v>
      </c>
      <c r="D43" s="44">
        <v>1.3</v>
      </c>
      <c r="E43" s="44">
        <f t="shared" si="1"/>
        <v>22.400000000000002</v>
      </c>
      <c r="F43" s="56">
        <f t="shared" si="2"/>
        <v>12.870000000000001</v>
      </c>
      <c r="G43" s="8"/>
      <c r="H43" s="316">
        <f t="shared" si="5"/>
        <v>76.160000000000011</v>
      </c>
      <c r="I43" s="317"/>
      <c r="J43" s="57">
        <f t="shared" si="0"/>
        <v>12.870000000000001</v>
      </c>
      <c r="K43" s="8"/>
      <c r="L43" s="8"/>
      <c r="M43" s="8"/>
      <c r="N43" s="8"/>
      <c r="O43" s="8"/>
      <c r="P43" s="8"/>
      <c r="Q43" s="8"/>
      <c r="R43" s="8"/>
      <c r="S43" s="8"/>
      <c r="T43" s="8"/>
      <c r="U43" s="8"/>
      <c r="V43" s="8"/>
    </row>
    <row r="44" spans="2:22" x14ac:dyDescent="0.25">
      <c r="B44" s="39" t="s">
        <v>696</v>
      </c>
      <c r="C44" s="44">
        <v>3.55</v>
      </c>
      <c r="D44" s="44">
        <v>4.54</v>
      </c>
      <c r="E44" s="44">
        <f t="shared" si="1"/>
        <v>16.18</v>
      </c>
      <c r="F44" s="56">
        <f t="shared" si="2"/>
        <v>16.117000000000001</v>
      </c>
      <c r="G44" s="8"/>
      <c r="H44" s="316">
        <f t="shared" si="5"/>
        <v>55.012</v>
      </c>
      <c r="I44" s="317"/>
      <c r="J44" s="57">
        <f t="shared" si="0"/>
        <v>16.117000000000001</v>
      </c>
      <c r="K44" s="8"/>
      <c r="L44" s="8"/>
      <c r="M44" s="8"/>
      <c r="N44" s="8"/>
      <c r="O44" s="8"/>
      <c r="P44" s="8"/>
      <c r="Q44" s="8"/>
      <c r="R44" s="8"/>
      <c r="S44" s="8"/>
      <c r="T44" s="8"/>
      <c r="U44" s="8"/>
      <c r="V44" s="8"/>
    </row>
    <row r="45" spans="2:22" x14ac:dyDescent="0.25">
      <c r="B45" s="39" t="s">
        <v>674</v>
      </c>
      <c r="C45" s="44">
        <v>1.32</v>
      </c>
      <c r="D45" s="44">
        <v>3.31</v>
      </c>
      <c r="E45" s="44">
        <f t="shared" si="1"/>
        <v>9.26</v>
      </c>
      <c r="F45" s="56">
        <f t="shared" si="2"/>
        <v>4.3692000000000002</v>
      </c>
      <c r="G45" s="8"/>
      <c r="H45" s="316">
        <f t="shared" si="5"/>
        <v>31.483999999999998</v>
      </c>
      <c r="I45" s="317"/>
      <c r="J45" s="57">
        <f t="shared" si="0"/>
        <v>4.3692000000000002</v>
      </c>
      <c r="K45" s="8"/>
      <c r="L45" s="8"/>
      <c r="M45" s="8"/>
      <c r="N45" s="8"/>
      <c r="O45" s="8"/>
      <c r="P45" s="8"/>
      <c r="Q45" s="8"/>
      <c r="R45" s="8"/>
      <c r="S45" s="8"/>
      <c r="T45" s="8"/>
      <c r="U45" s="8"/>
      <c r="V45" s="8"/>
    </row>
    <row r="46" spans="2:22" x14ac:dyDescent="0.25">
      <c r="B46" s="39" t="s">
        <v>697</v>
      </c>
      <c r="C46" s="44">
        <v>3.08</v>
      </c>
      <c r="D46" s="44">
        <v>3.31</v>
      </c>
      <c r="E46" s="44">
        <f t="shared" si="1"/>
        <v>12.780000000000001</v>
      </c>
      <c r="F46" s="56">
        <f t="shared" si="2"/>
        <v>10.194800000000001</v>
      </c>
      <c r="G46" s="8"/>
      <c r="H46" s="316">
        <v>43.451999999999998</v>
      </c>
      <c r="I46" s="317"/>
      <c r="J46" s="57">
        <f t="shared" si="0"/>
        <v>10.194800000000001</v>
      </c>
      <c r="K46" s="8"/>
      <c r="L46" s="8"/>
      <c r="M46" s="8"/>
      <c r="N46" s="8"/>
      <c r="O46" s="8"/>
      <c r="P46" s="8"/>
      <c r="Q46" s="8"/>
      <c r="R46" s="8"/>
      <c r="S46" s="8"/>
      <c r="T46" s="8"/>
      <c r="U46" s="8"/>
      <c r="V46" s="8"/>
    </row>
    <row r="47" spans="2:22" x14ac:dyDescent="0.25">
      <c r="B47" s="39" t="s">
        <v>698</v>
      </c>
      <c r="C47" s="44">
        <v>3.2</v>
      </c>
      <c r="D47" s="44">
        <v>1.5</v>
      </c>
      <c r="E47" s="44">
        <f t="shared" si="1"/>
        <v>9.4</v>
      </c>
      <c r="F47" s="56">
        <f t="shared" si="2"/>
        <v>4.8000000000000007</v>
      </c>
      <c r="G47" s="8"/>
      <c r="H47" s="316">
        <f>E47*3.4</f>
        <v>31.96</v>
      </c>
      <c r="I47" s="317"/>
      <c r="J47" s="57">
        <f t="shared" si="0"/>
        <v>4.8000000000000007</v>
      </c>
      <c r="K47" s="8"/>
      <c r="L47" s="8"/>
      <c r="M47" s="8"/>
      <c r="N47" s="8"/>
      <c r="O47" s="8"/>
      <c r="P47" s="8"/>
      <c r="Q47" s="8"/>
      <c r="R47" s="8"/>
      <c r="S47" s="8"/>
      <c r="T47" s="8"/>
      <c r="U47" s="8"/>
      <c r="V47" s="8"/>
    </row>
    <row r="48" spans="2:22" x14ac:dyDescent="0.25">
      <c r="B48" s="39" t="s">
        <v>699</v>
      </c>
      <c r="C48" s="44">
        <v>3.2</v>
      </c>
      <c r="D48" s="44">
        <v>3.2</v>
      </c>
      <c r="E48" s="44">
        <f t="shared" si="1"/>
        <v>12.8</v>
      </c>
      <c r="F48" s="56">
        <f t="shared" si="2"/>
        <v>10.240000000000002</v>
      </c>
      <c r="G48" s="8"/>
      <c r="H48" s="316">
        <f>E48*3.4</f>
        <v>43.52</v>
      </c>
      <c r="I48" s="317"/>
      <c r="J48" s="57">
        <f t="shared" si="0"/>
        <v>10.240000000000002</v>
      </c>
      <c r="K48" s="8"/>
      <c r="L48" s="8"/>
      <c r="M48" s="8"/>
      <c r="N48" s="8"/>
      <c r="O48" s="8"/>
      <c r="P48" s="8"/>
      <c r="Q48" s="8"/>
      <c r="R48" s="8"/>
      <c r="S48" s="8"/>
      <c r="T48" s="8"/>
      <c r="U48" s="8"/>
      <c r="V48" s="8"/>
    </row>
    <row r="49" spans="2:22" x14ac:dyDescent="0.25">
      <c r="B49" s="39" t="s">
        <v>700</v>
      </c>
      <c r="C49" s="44">
        <v>3.2</v>
      </c>
      <c r="D49" s="44">
        <v>4.7</v>
      </c>
      <c r="E49" s="44">
        <f t="shared" si="1"/>
        <v>15.8</v>
      </c>
      <c r="F49" s="56">
        <f t="shared" si="2"/>
        <v>15.040000000000001</v>
      </c>
      <c r="G49" s="8"/>
      <c r="H49" s="316">
        <f>E49*3.4</f>
        <v>53.72</v>
      </c>
      <c r="I49" s="317"/>
      <c r="J49" s="57">
        <f t="shared" si="0"/>
        <v>15.040000000000001</v>
      </c>
      <c r="K49" s="8"/>
      <c r="L49" s="8"/>
      <c r="M49" s="8"/>
      <c r="N49" s="8"/>
      <c r="O49" s="8"/>
      <c r="P49" s="8"/>
      <c r="Q49" s="8"/>
      <c r="R49" s="8"/>
      <c r="S49" s="8"/>
      <c r="T49" s="8"/>
      <c r="U49" s="8"/>
      <c r="V49" s="8"/>
    </row>
    <row r="50" spans="2:22" x14ac:dyDescent="0.25">
      <c r="B50" s="60" t="s">
        <v>701</v>
      </c>
      <c r="C50" s="44">
        <v>2.2999999999999998</v>
      </c>
      <c r="D50" s="44">
        <v>1.7</v>
      </c>
      <c r="E50" s="44">
        <f t="shared" si="1"/>
        <v>8</v>
      </c>
      <c r="F50" s="56">
        <f t="shared" si="2"/>
        <v>3.9099999999999997</v>
      </c>
      <c r="G50" s="8"/>
      <c r="H50" s="316"/>
      <c r="I50" s="317"/>
      <c r="J50" s="57">
        <f t="shared" si="0"/>
        <v>3.9099999999999997</v>
      </c>
      <c r="K50" s="8"/>
      <c r="L50" s="8"/>
      <c r="M50" s="8"/>
      <c r="N50" s="8"/>
      <c r="O50" s="8"/>
      <c r="P50" s="8"/>
      <c r="Q50" s="8"/>
      <c r="R50" s="8"/>
      <c r="S50" s="8"/>
      <c r="T50" s="8"/>
      <c r="U50" s="8"/>
      <c r="V50" s="8"/>
    </row>
    <row r="51" spans="2:22" x14ac:dyDescent="0.25">
      <c r="B51" s="39" t="s">
        <v>674</v>
      </c>
      <c r="C51" s="44">
        <v>10.18</v>
      </c>
      <c r="D51" s="44">
        <v>1.35</v>
      </c>
      <c r="E51" s="44">
        <f t="shared" si="1"/>
        <v>23.06</v>
      </c>
      <c r="F51" s="56">
        <f t="shared" si="2"/>
        <v>13.743</v>
      </c>
      <c r="G51" s="8"/>
      <c r="H51" s="316">
        <f>E51*3.4</f>
        <v>78.403999999999996</v>
      </c>
      <c r="I51" s="317"/>
      <c r="J51" s="57">
        <f t="shared" si="0"/>
        <v>13.743</v>
      </c>
      <c r="K51" s="8"/>
      <c r="L51" s="8"/>
      <c r="M51" s="8"/>
      <c r="N51" s="8"/>
      <c r="O51" s="8"/>
      <c r="P51" s="8"/>
      <c r="Q51" s="8"/>
      <c r="R51" s="8"/>
      <c r="S51" s="8"/>
      <c r="T51" s="8"/>
      <c r="U51" s="8"/>
      <c r="V51" s="8"/>
    </row>
    <row r="52" spans="2:22" x14ac:dyDescent="0.25">
      <c r="B52" s="39" t="s">
        <v>702</v>
      </c>
      <c r="C52" s="44">
        <v>5.05</v>
      </c>
      <c r="D52" s="44">
        <v>3.2</v>
      </c>
      <c r="E52" s="44">
        <f t="shared" si="1"/>
        <v>16.5</v>
      </c>
      <c r="F52" s="56">
        <f t="shared" si="2"/>
        <v>16.16</v>
      </c>
      <c r="G52" s="8"/>
      <c r="H52" s="316">
        <f>E52*3.4</f>
        <v>56.1</v>
      </c>
      <c r="I52" s="317"/>
      <c r="J52" s="57">
        <f t="shared" si="0"/>
        <v>16.16</v>
      </c>
      <c r="K52" s="8"/>
      <c r="L52" s="8"/>
      <c r="M52" s="8"/>
      <c r="N52" s="8"/>
      <c r="O52" s="8"/>
      <c r="P52" s="8"/>
      <c r="Q52" s="8"/>
      <c r="R52" s="8"/>
      <c r="S52" s="8"/>
      <c r="T52" s="8"/>
      <c r="U52" s="8"/>
      <c r="V52" s="8"/>
    </row>
    <row r="53" spans="2:22" x14ac:dyDescent="0.25">
      <c r="B53" s="39" t="s">
        <v>703</v>
      </c>
      <c r="C53" s="44">
        <v>3.2</v>
      </c>
      <c r="D53" s="44">
        <v>3.2</v>
      </c>
      <c r="E53" s="44">
        <f t="shared" si="1"/>
        <v>12.8</v>
      </c>
      <c r="F53" s="56">
        <f t="shared" si="2"/>
        <v>10.240000000000002</v>
      </c>
      <c r="G53" s="8"/>
      <c r="H53" s="316">
        <f>E53*3.4</f>
        <v>43.52</v>
      </c>
      <c r="I53" s="317"/>
      <c r="J53" s="57">
        <f t="shared" si="0"/>
        <v>10.240000000000002</v>
      </c>
      <c r="K53" s="8"/>
      <c r="L53" s="8"/>
      <c r="M53" s="8"/>
      <c r="N53" s="8"/>
      <c r="O53" s="8"/>
      <c r="P53" s="8"/>
      <c r="Q53" s="8"/>
      <c r="R53" s="8"/>
      <c r="S53" s="8"/>
      <c r="T53" s="8"/>
      <c r="U53" s="8"/>
      <c r="V53" s="8"/>
    </row>
    <row r="54" spans="2:22" x14ac:dyDescent="0.25">
      <c r="B54" s="39" t="s">
        <v>704</v>
      </c>
      <c r="C54" s="44">
        <v>3.2</v>
      </c>
      <c r="D54" s="44">
        <v>3.2</v>
      </c>
      <c r="E54" s="44">
        <f t="shared" si="1"/>
        <v>12.8</v>
      </c>
      <c r="F54" s="56">
        <f t="shared" si="2"/>
        <v>10.240000000000002</v>
      </c>
      <c r="G54" s="8"/>
      <c r="H54" s="316">
        <f>E54*3.4</f>
        <v>43.52</v>
      </c>
      <c r="I54" s="317"/>
      <c r="J54" s="57">
        <f t="shared" si="0"/>
        <v>10.240000000000002</v>
      </c>
      <c r="K54" s="8"/>
      <c r="L54" s="8"/>
      <c r="M54" s="8"/>
      <c r="N54" s="8"/>
      <c r="O54" s="8"/>
      <c r="P54" s="8"/>
      <c r="Q54" s="8"/>
      <c r="R54" s="8"/>
      <c r="S54" s="8"/>
      <c r="T54" s="8"/>
      <c r="U54" s="8"/>
      <c r="V54" s="8"/>
    </row>
    <row r="55" spans="2:22" x14ac:dyDescent="0.25">
      <c r="B55" s="39" t="s">
        <v>705</v>
      </c>
      <c r="C55" s="44">
        <v>4.0999999999999996</v>
      </c>
      <c r="D55" s="44">
        <v>3.2</v>
      </c>
      <c r="E55" s="44">
        <f t="shared" si="1"/>
        <v>14.6</v>
      </c>
      <c r="F55" s="56">
        <f t="shared" si="2"/>
        <v>13.12</v>
      </c>
      <c r="G55" s="8"/>
      <c r="H55" s="316">
        <f>E55*3.4</f>
        <v>49.64</v>
      </c>
      <c r="I55" s="317"/>
      <c r="J55" s="57">
        <f t="shared" si="0"/>
        <v>13.12</v>
      </c>
      <c r="K55" s="8"/>
      <c r="L55" s="8"/>
      <c r="M55" s="8"/>
      <c r="N55" s="8"/>
      <c r="O55" s="8"/>
      <c r="P55" s="8"/>
      <c r="Q55" s="8"/>
      <c r="R55" s="8"/>
      <c r="S55" s="8"/>
      <c r="T55" s="8"/>
      <c r="U55" s="8"/>
      <c r="V55" s="8"/>
    </row>
    <row r="56" spans="2:22" x14ac:dyDescent="0.25">
      <c r="B56" s="60" t="s">
        <v>706</v>
      </c>
      <c r="C56" s="44">
        <v>2.2999999999999998</v>
      </c>
      <c r="D56" s="44">
        <v>1.35</v>
      </c>
      <c r="E56" s="44">
        <f t="shared" si="1"/>
        <v>7.3</v>
      </c>
      <c r="F56" s="56">
        <f t="shared" si="2"/>
        <v>3.105</v>
      </c>
      <c r="G56" s="8"/>
      <c r="H56" s="318"/>
      <c r="I56" s="319"/>
      <c r="J56" s="57">
        <f t="shared" si="0"/>
        <v>3.105</v>
      </c>
      <c r="K56" s="8"/>
      <c r="L56" s="8"/>
      <c r="M56" s="8"/>
      <c r="N56" s="8"/>
      <c r="O56" s="8"/>
      <c r="P56" s="8"/>
      <c r="Q56" s="8"/>
      <c r="R56" s="8"/>
      <c r="S56" s="8"/>
      <c r="T56" s="8"/>
      <c r="U56" s="8"/>
      <c r="V56" s="8"/>
    </row>
    <row r="57" spans="2:22" x14ac:dyDescent="0.25">
      <c r="B57" s="39" t="s">
        <v>707</v>
      </c>
      <c r="C57" s="44">
        <v>8.9</v>
      </c>
      <c r="D57" s="44">
        <v>3.95</v>
      </c>
      <c r="E57" s="44">
        <f t="shared" si="1"/>
        <v>25.700000000000003</v>
      </c>
      <c r="F57" s="56">
        <f t="shared" si="2"/>
        <v>35.155000000000001</v>
      </c>
      <c r="G57" s="8"/>
      <c r="H57" s="316">
        <f>E57*3.4</f>
        <v>87.38000000000001</v>
      </c>
      <c r="I57" s="317"/>
      <c r="J57" s="57">
        <f t="shared" si="0"/>
        <v>35.155000000000001</v>
      </c>
      <c r="K57" s="8"/>
      <c r="L57" s="8"/>
      <c r="M57" s="8"/>
      <c r="N57" s="8"/>
      <c r="O57" s="8"/>
      <c r="P57" s="8"/>
      <c r="Q57" s="8"/>
      <c r="R57" s="8"/>
      <c r="S57" s="8"/>
      <c r="T57" s="8"/>
      <c r="U57" s="8"/>
      <c r="V57" s="8"/>
    </row>
    <row r="58" spans="2:22" ht="15" customHeight="1" x14ac:dyDescent="0.25">
      <c r="B58" s="320" t="s">
        <v>708</v>
      </c>
      <c r="C58" s="321"/>
      <c r="D58" s="321"/>
      <c r="E58" s="321"/>
      <c r="F58" s="322"/>
      <c r="G58" s="8"/>
      <c r="H58" s="320"/>
      <c r="I58" s="321"/>
      <c r="J58" s="322"/>
      <c r="K58" s="8"/>
      <c r="L58" s="8"/>
      <c r="M58" s="8"/>
      <c r="N58" s="8"/>
      <c r="O58" s="8"/>
      <c r="P58" s="8"/>
      <c r="Q58" s="8"/>
      <c r="R58" s="8"/>
      <c r="S58" s="8"/>
      <c r="T58" s="8"/>
      <c r="U58" s="8"/>
      <c r="V58" s="8"/>
    </row>
    <row r="59" spans="2:22" x14ac:dyDescent="0.25">
      <c r="B59" s="39" t="s">
        <v>632</v>
      </c>
      <c r="C59" s="44">
        <v>1</v>
      </c>
      <c r="D59" s="44">
        <v>1.35</v>
      </c>
      <c r="E59" s="44">
        <f t="shared" si="1"/>
        <v>4.7</v>
      </c>
      <c r="F59" s="56">
        <f t="shared" ref="F59:F90" si="6">C59*D59</f>
        <v>1.35</v>
      </c>
      <c r="G59" s="8"/>
      <c r="H59" s="316">
        <v>8.4600000000000009</v>
      </c>
      <c r="I59" s="317"/>
      <c r="J59" s="57"/>
      <c r="K59" s="8"/>
      <c r="L59" s="8"/>
      <c r="M59" s="8"/>
      <c r="N59" s="8"/>
      <c r="O59" s="8"/>
      <c r="P59" s="8"/>
      <c r="Q59" s="8"/>
      <c r="R59" s="8"/>
      <c r="S59" s="8"/>
      <c r="T59" s="8"/>
      <c r="U59" s="8"/>
      <c r="V59" s="8"/>
    </row>
    <row r="60" spans="2:22" x14ac:dyDescent="0.25">
      <c r="B60" s="39" t="s">
        <v>709</v>
      </c>
      <c r="C60" s="44">
        <v>1</v>
      </c>
      <c r="D60" s="44">
        <v>1.75</v>
      </c>
      <c r="E60" s="44">
        <f t="shared" si="1"/>
        <v>5.5</v>
      </c>
      <c r="F60" s="56">
        <f t="shared" si="6"/>
        <v>1.75</v>
      </c>
      <c r="G60" s="8"/>
      <c r="H60" s="316">
        <v>9.9</v>
      </c>
      <c r="I60" s="317"/>
      <c r="J60" s="57"/>
      <c r="K60" s="8"/>
      <c r="L60" s="8"/>
      <c r="M60" s="8"/>
      <c r="N60" s="8"/>
      <c r="O60" s="8"/>
      <c r="P60" s="8"/>
      <c r="Q60" s="8"/>
      <c r="R60" s="8"/>
      <c r="S60" s="8"/>
      <c r="T60" s="8"/>
      <c r="U60" s="8"/>
      <c r="V60" s="8"/>
    </row>
    <row r="61" spans="2:22" x14ac:dyDescent="0.25">
      <c r="B61" s="39" t="s">
        <v>710</v>
      </c>
      <c r="C61" s="44">
        <v>1</v>
      </c>
      <c r="D61" s="44">
        <v>1.7</v>
      </c>
      <c r="E61" s="44">
        <f t="shared" si="1"/>
        <v>5.4</v>
      </c>
      <c r="F61" s="56">
        <f t="shared" si="6"/>
        <v>1.7</v>
      </c>
      <c r="G61" s="8"/>
      <c r="H61" s="316">
        <v>9.7200000000000006</v>
      </c>
      <c r="I61" s="317"/>
      <c r="J61" s="57"/>
      <c r="K61" s="8"/>
      <c r="L61" s="8"/>
      <c r="M61" s="8"/>
      <c r="N61" s="8"/>
      <c r="O61" s="8"/>
      <c r="P61" s="8"/>
      <c r="Q61" s="8"/>
      <c r="R61" s="8"/>
      <c r="S61" s="8"/>
      <c r="T61" s="8"/>
      <c r="U61" s="8"/>
      <c r="V61" s="8"/>
    </row>
    <row r="62" spans="2:22" x14ac:dyDescent="0.25">
      <c r="B62" s="60" t="s">
        <v>711</v>
      </c>
      <c r="C62" s="44">
        <v>1.8</v>
      </c>
      <c r="D62" s="44">
        <v>1.7</v>
      </c>
      <c r="E62" s="44">
        <f t="shared" si="1"/>
        <v>7</v>
      </c>
      <c r="F62" s="56">
        <f t="shared" si="6"/>
        <v>3.06</v>
      </c>
      <c r="G62" s="8"/>
      <c r="H62" s="316"/>
      <c r="I62" s="317"/>
      <c r="J62" s="57"/>
      <c r="K62" s="8"/>
      <c r="L62" s="8"/>
      <c r="M62" s="8"/>
      <c r="N62" s="8"/>
      <c r="O62" s="8"/>
      <c r="P62" s="8"/>
      <c r="Q62" s="8"/>
      <c r="R62" s="8"/>
      <c r="S62" s="8"/>
      <c r="T62" s="8"/>
      <c r="U62" s="8"/>
      <c r="V62" s="8"/>
    </row>
    <row r="63" spans="2:22" x14ac:dyDescent="0.25">
      <c r="B63" s="60" t="s">
        <v>712</v>
      </c>
      <c r="C63" s="44">
        <v>1.8</v>
      </c>
      <c r="D63" s="44">
        <v>1.7</v>
      </c>
      <c r="E63" s="44">
        <f t="shared" si="1"/>
        <v>7</v>
      </c>
      <c r="F63" s="56">
        <f t="shared" si="6"/>
        <v>3.06</v>
      </c>
      <c r="G63" s="8"/>
      <c r="H63" s="316"/>
      <c r="I63" s="317"/>
      <c r="J63" s="57"/>
      <c r="K63" s="8"/>
      <c r="L63" s="8"/>
      <c r="M63" s="8"/>
      <c r="N63" s="8"/>
      <c r="O63" s="8"/>
      <c r="P63" s="8"/>
      <c r="Q63" s="8"/>
      <c r="R63" s="8"/>
      <c r="S63" s="8"/>
      <c r="T63" s="8"/>
      <c r="U63" s="8"/>
      <c r="V63" s="8"/>
    </row>
    <row r="64" spans="2:22" x14ac:dyDescent="0.25">
      <c r="B64" s="60" t="s">
        <v>674</v>
      </c>
      <c r="C64" s="44">
        <v>1.7</v>
      </c>
      <c r="D64" s="44">
        <v>1.35</v>
      </c>
      <c r="E64" s="44">
        <f t="shared" si="1"/>
        <v>6.1</v>
      </c>
      <c r="F64" s="56">
        <f t="shared" si="6"/>
        <v>2.2949999999999999</v>
      </c>
      <c r="G64" s="8"/>
      <c r="H64" s="316">
        <f>E64*2.7</f>
        <v>16.47</v>
      </c>
      <c r="I64" s="317"/>
      <c r="J64" s="57"/>
      <c r="K64" s="8"/>
      <c r="L64" s="8"/>
      <c r="M64" s="8"/>
      <c r="N64" s="8"/>
      <c r="O64" s="8"/>
      <c r="P64" s="8"/>
      <c r="Q64" s="8"/>
      <c r="R64" s="8"/>
      <c r="S64" s="8"/>
      <c r="T64" s="8"/>
      <c r="U64" s="8"/>
      <c r="V64" s="8"/>
    </row>
    <row r="65" spans="2:22" x14ac:dyDescent="0.25">
      <c r="B65" s="39" t="s">
        <v>674</v>
      </c>
      <c r="C65" s="44">
        <v>1.47</v>
      </c>
      <c r="D65" s="44">
        <f>1.75+1.7</f>
        <v>3.45</v>
      </c>
      <c r="E65" s="44">
        <f t="shared" si="1"/>
        <v>9.84</v>
      </c>
      <c r="F65" s="56">
        <f t="shared" si="6"/>
        <v>5.0715000000000003</v>
      </c>
      <c r="G65" s="8"/>
      <c r="H65" s="316">
        <f>E65*2.7</f>
        <v>26.568000000000001</v>
      </c>
      <c r="I65" s="317"/>
      <c r="J65" s="57"/>
      <c r="K65" s="8"/>
      <c r="L65" s="8"/>
      <c r="M65" s="8"/>
      <c r="N65" s="8"/>
      <c r="O65" s="8"/>
      <c r="P65" s="8"/>
      <c r="Q65" s="8"/>
      <c r="R65" s="8"/>
      <c r="S65" s="8"/>
      <c r="T65" s="8"/>
      <c r="U65" s="8"/>
      <c r="V65" s="8"/>
    </row>
    <row r="66" spans="2:22" x14ac:dyDescent="0.25">
      <c r="B66" s="60" t="s">
        <v>636</v>
      </c>
      <c r="C66" s="44">
        <v>2.8</v>
      </c>
      <c r="D66" s="44">
        <v>1.55</v>
      </c>
      <c r="E66" s="44">
        <f t="shared" si="1"/>
        <v>8.6999999999999993</v>
      </c>
      <c r="F66" s="56">
        <f t="shared" si="6"/>
        <v>4.34</v>
      </c>
      <c r="G66" s="8"/>
      <c r="H66" s="316"/>
      <c r="I66" s="317"/>
      <c r="J66" s="57"/>
      <c r="K66" s="8"/>
      <c r="L66" s="8"/>
      <c r="M66" s="8"/>
      <c r="N66" s="8"/>
      <c r="O66" s="8"/>
      <c r="P66" s="8"/>
      <c r="Q66" s="8"/>
      <c r="R66" s="8"/>
      <c r="S66" s="8"/>
      <c r="T66" s="8"/>
      <c r="U66" s="8"/>
      <c r="V66" s="8"/>
    </row>
    <row r="67" spans="2:22" x14ac:dyDescent="0.25">
      <c r="B67" s="39" t="s">
        <v>698</v>
      </c>
      <c r="C67" s="44">
        <v>2.8</v>
      </c>
      <c r="D67" s="44">
        <v>1.5</v>
      </c>
      <c r="E67" s="44">
        <f t="shared" si="1"/>
        <v>8.6</v>
      </c>
      <c r="F67" s="56">
        <f t="shared" si="6"/>
        <v>4.1999999999999993</v>
      </c>
      <c r="G67" s="8"/>
      <c r="H67" s="316">
        <f>E67*2.7</f>
        <v>23.22</v>
      </c>
      <c r="I67" s="317"/>
      <c r="J67" s="57"/>
      <c r="K67" s="8"/>
      <c r="L67" s="8"/>
      <c r="M67" s="8"/>
      <c r="N67" s="8"/>
      <c r="O67" s="8"/>
      <c r="P67" s="8"/>
      <c r="Q67" s="8"/>
      <c r="R67" s="8"/>
      <c r="S67" s="8"/>
      <c r="T67" s="8"/>
      <c r="U67" s="8"/>
      <c r="V67" s="8"/>
    </row>
    <row r="68" spans="2:22" x14ac:dyDescent="0.25">
      <c r="B68" s="39" t="s">
        <v>674</v>
      </c>
      <c r="C68" s="44">
        <v>2.1</v>
      </c>
      <c r="D68" s="44">
        <v>3</v>
      </c>
      <c r="E68" s="44">
        <f t="shared" si="1"/>
        <v>10.199999999999999</v>
      </c>
      <c r="F68" s="56">
        <f t="shared" si="6"/>
        <v>6.3000000000000007</v>
      </c>
      <c r="G68" s="8"/>
      <c r="H68" s="316">
        <f>E68*2.7</f>
        <v>27.54</v>
      </c>
      <c r="I68" s="317"/>
      <c r="J68" s="57"/>
      <c r="K68" s="8"/>
      <c r="L68" s="8"/>
      <c r="M68" s="8"/>
      <c r="N68" s="8"/>
      <c r="O68" s="8"/>
      <c r="P68" s="8"/>
      <c r="Q68" s="8"/>
      <c r="R68" s="8"/>
      <c r="S68" s="8"/>
      <c r="T68" s="8"/>
      <c r="U68" s="8"/>
      <c r="V68" s="8"/>
    </row>
    <row r="69" spans="2:22" x14ac:dyDescent="0.25">
      <c r="B69" s="60" t="s">
        <v>713</v>
      </c>
      <c r="C69" s="44">
        <f>1.65+0.7</f>
        <v>2.3499999999999996</v>
      </c>
      <c r="D69" s="44">
        <v>5</v>
      </c>
      <c r="E69" s="44">
        <f t="shared" si="1"/>
        <v>14.7</v>
      </c>
      <c r="F69" s="56">
        <f t="shared" si="6"/>
        <v>11.749999999999998</v>
      </c>
      <c r="G69" s="8"/>
      <c r="H69" s="316"/>
      <c r="I69" s="317"/>
      <c r="J69" s="57"/>
      <c r="K69" s="8"/>
      <c r="L69" s="8"/>
      <c r="M69" s="8"/>
      <c r="N69" s="8"/>
      <c r="O69" s="8"/>
      <c r="P69" s="8"/>
      <c r="Q69" s="8"/>
      <c r="R69" s="8"/>
      <c r="S69" s="8"/>
      <c r="T69" s="8"/>
      <c r="U69" s="8"/>
      <c r="V69" s="8"/>
    </row>
    <row r="70" spans="2:22" x14ac:dyDescent="0.25">
      <c r="B70" s="39" t="s">
        <v>641</v>
      </c>
      <c r="C70" s="44">
        <v>2.7</v>
      </c>
      <c r="D70" s="44">
        <v>5</v>
      </c>
      <c r="E70" s="44">
        <f t="shared" si="1"/>
        <v>15.4</v>
      </c>
      <c r="F70" s="56">
        <f t="shared" si="6"/>
        <v>13.5</v>
      </c>
      <c r="G70" s="8"/>
      <c r="H70" s="316">
        <f t="shared" ref="H70:H79" si="7">E70*2.7</f>
        <v>41.580000000000005</v>
      </c>
      <c r="I70" s="317"/>
      <c r="J70" s="57"/>
      <c r="K70" s="8"/>
      <c r="L70" s="8"/>
      <c r="M70" s="8"/>
      <c r="N70" s="8"/>
      <c r="O70" s="8"/>
      <c r="P70" s="8"/>
      <c r="Q70" s="8"/>
      <c r="R70" s="8"/>
      <c r="S70" s="8"/>
      <c r="T70" s="8"/>
      <c r="U70" s="8"/>
      <c r="V70" s="8"/>
    </row>
    <row r="71" spans="2:22" x14ac:dyDescent="0.25">
      <c r="B71" s="39" t="s">
        <v>641</v>
      </c>
      <c r="C71" s="44">
        <v>3.05</v>
      </c>
      <c r="D71" s="44">
        <v>5</v>
      </c>
      <c r="E71" s="44">
        <f t="shared" si="1"/>
        <v>16.100000000000001</v>
      </c>
      <c r="F71" s="56">
        <f t="shared" si="6"/>
        <v>15.25</v>
      </c>
      <c r="G71" s="8"/>
      <c r="H71" s="316">
        <f t="shared" si="7"/>
        <v>43.470000000000006</v>
      </c>
      <c r="I71" s="317"/>
      <c r="J71" s="57"/>
      <c r="K71" s="8"/>
      <c r="L71" s="8"/>
      <c r="M71" s="8"/>
      <c r="N71" s="8"/>
      <c r="O71" s="8"/>
      <c r="P71" s="8"/>
      <c r="Q71" s="8"/>
      <c r="R71" s="8"/>
      <c r="S71" s="8"/>
      <c r="T71" s="8"/>
      <c r="U71" s="8"/>
      <c r="V71" s="8"/>
    </row>
    <row r="72" spans="2:22" x14ac:dyDescent="0.25">
      <c r="B72" s="39" t="s">
        <v>641</v>
      </c>
      <c r="C72" s="44">
        <v>3.2</v>
      </c>
      <c r="D72" s="44">
        <v>5</v>
      </c>
      <c r="E72" s="44">
        <f t="shared" si="1"/>
        <v>16.399999999999999</v>
      </c>
      <c r="F72" s="56">
        <f t="shared" si="6"/>
        <v>16</v>
      </c>
      <c r="G72" s="8"/>
      <c r="H72" s="316">
        <f t="shared" si="7"/>
        <v>44.28</v>
      </c>
      <c r="I72" s="317"/>
      <c r="J72" s="57"/>
      <c r="K72" s="8"/>
      <c r="L72" s="8"/>
      <c r="M72" s="8"/>
      <c r="N72" s="8"/>
      <c r="O72" s="8"/>
      <c r="P72" s="8"/>
      <c r="Q72" s="8"/>
      <c r="R72" s="8"/>
      <c r="S72" s="8"/>
      <c r="T72" s="8"/>
      <c r="U72" s="8"/>
      <c r="V72" s="8"/>
    </row>
    <row r="73" spans="2:22" x14ac:dyDescent="0.25">
      <c r="B73" s="39" t="s">
        <v>641</v>
      </c>
      <c r="C73" s="44">
        <v>3.2</v>
      </c>
      <c r="D73" s="44">
        <v>5</v>
      </c>
      <c r="E73" s="44">
        <f t="shared" si="1"/>
        <v>16.399999999999999</v>
      </c>
      <c r="F73" s="56">
        <f t="shared" si="6"/>
        <v>16</v>
      </c>
      <c r="G73" s="8"/>
      <c r="H73" s="316">
        <f t="shared" si="7"/>
        <v>44.28</v>
      </c>
      <c r="I73" s="317"/>
      <c r="J73" s="57"/>
      <c r="K73" s="8"/>
      <c r="L73" s="8"/>
      <c r="M73" s="8"/>
      <c r="N73" s="8"/>
      <c r="O73" s="8"/>
      <c r="P73" s="8"/>
      <c r="Q73" s="8"/>
      <c r="R73" s="8"/>
      <c r="S73" s="8"/>
      <c r="T73" s="8"/>
      <c r="U73" s="8"/>
      <c r="V73" s="8"/>
    </row>
    <row r="74" spans="2:22" x14ac:dyDescent="0.25">
      <c r="B74" s="39" t="s">
        <v>674</v>
      </c>
      <c r="C74" s="44">
        <f>2.1+2.02+8.03</f>
        <v>12.149999999999999</v>
      </c>
      <c r="D74" s="44">
        <v>3</v>
      </c>
      <c r="E74" s="44">
        <f t="shared" si="1"/>
        <v>30.299999999999997</v>
      </c>
      <c r="F74" s="56">
        <f t="shared" si="6"/>
        <v>36.449999999999996</v>
      </c>
      <c r="G74" s="8"/>
      <c r="H74" s="316">
        <f t="shared" si="7"/>
        <v>81.81</v>
      </c>
      <c r="I74" s="317"/>
      <c r="J74" s="57"/>
      <c r="K74" s="8"/>
      <c r="L74" s="8"/>
      <c r="M74" s="8"/>
      <c r="N74" s="8"/>
      <c r="O74" s="8"/>
      <c r="P74" s="8"/>
      <c r="Q74" s="8"/>
      <c r="R74" s="8"/>
      <c r="S74" s="8"/>
      <c r="T74" s="8"/>
      <c r="U74" s="8"/>
      <c r="V74" s="8"/>
    </row>
    <row r="75" spans="2:22" x14ac:dyDescent="0.25">
      <c r="B75" s="39" t="s">
        <v>714</v>
      </c>
      <c r="C75" s="44">
        <f>8.63</f>
        <v>8.6300000000000008</v>
      </c>
      <c r="D75" s="44">
        <f>5.15+2.85</f>
        <v>8</v>
      </c>
      <c r="E75" s="44">
        <f t="shared" ref="E75:E90" si="8">2*(C75+D75)</f>
        <v>33.260000000000005</v>
      </c>
      <c r="F75" s="56">
        <f t="shared" si="6"/>
        <v>69.040000000000006</v>
      </c>
      <c r="G75" s="8"/>
      <c r="H75" s="316">
        <f t="shared" si="7"/>
        <v>89.802000000000021</v>
      </c>
      <c r="I75" s="317"/>
      <c r="J75" s="57"/>
      <c r="K75" s="8"/>
      <c r="L75" s="8"/>
      <c r="M75" s="8"/>
      <c r="N75" s="8"/>
      <c r="O75" s="8"/>
      <c r="P75" s="8"/>
      <c r="Q75" s="8"/>
      <c r="R75" s="8"/>
      <c r="S75" s="8"/>
      <c r="T75" s="8"/>
      <c r="U75" s="8"/>
      <c r="V75" s="8"/>
    </row>
    <row r="76" spans="2:22" x14ac:dyDescent="0.25">
      <c r="B76" s="39" t="s">
        <v>715</v>
      </c>
      <c r="C76" s="44">
        <v>3.18</v>
      </c>
      <c r="D76" s="44">
        <v>8.1349999999999998</v>
      </c>
      <c r="E76" s="44">
        <f t="shared" si="8"/>
        <v>22.63</v>
      </c>
      <c r="F76" s="56">
        <f t="shared" si="6"/>
        <v>25.869299999999999</v>
      </c>
      <c r="G76" s="8"/>
      <c r="H76" s="316">
        <f t="shared" si="7"/>
        <v>61.100999999999999</v>
      </c>
      <c r="I76" s="317"/>
      <c r="J76" s="57"/>
      <c r="K76" s="8"/>
      <c r="L76" s="8"/>
      <c r="M76" s="8"/>
      <c r="N76" s="8"/>
      <c r="O76" s="8"/>
      <c r="P76" s="8"/>
      <c r="Q76" s="8"/>
      <c r="R76" s="8"/>
      <c r="S76" s="8"/>
      <c r="T76" s="8"/>
      <c r="U76" s="8"/>
      <c r="V76" s="8"/>
    </row>
    <row r="77" spans="2:22" x14ac:dyDescent="0.25">
      <c r="B77" s="39" t="s">
        <v>715</v>
      </c>
      <c r="C77" s="44">
        <v>3.15</v>
      </c>
      <c r="D77" s="44">
        <v>8.1489999999999991</v>
      </c>
      <c r="E77" s="44">
        <f t="shared" si="8"/>
        <v>22.597999999999999</v>
      </c>
      <c r="F77" s="56">
        <f t="shared" si="6"/>
        <v>25.669349999999998</v>
      </c>
      <c r="G77" s="8"/>
      <c r="H77" s="316">
        <f t="shared" si="7"/>
        <v>61.014600000000002</v>
      </c>
      <c r="I77" s="317"/>
      <c r="J77" s="57"/>
      <c r="K77" s="8"/>
      <c r="L77" s="8"/>
      <c r="M77" s="8"/>
      <c r="N77" s="8"/>
      <c r="O77" s="8"/>
      <c r="P77" s="8"/>
      <c r="Q77" s="8"/>
      <c r="R77" s="8"/>
      <c r="S77" s="8"/>
      <c r="T77" s="8"/>
      <c r="U77" s="8"/>
      <c r="V77" s="8"/>
    </row>
    <row r="78" spans="2:22" x14ac:dyDescent="0.25">
      <c r="B78" s="39" t="s">
        <v>716</v>
      </c>
      <c r="C78" s="44">
        <v>3.23</v>
      </c>
      <c r="D78" s="44">
        <v>8.1359999999999992</v>
      </c>
      <c r="E78" s="44">
        <f t="shared" si="8"/>
        <v>22.731999999999999</v>
      </c>
      <c r="F78" s="56">
        <f t="shared" si="6"/>
        <v>26.279279999999996</v>
      </c>
      <c r="G78" s="8"/>
      <c r="H78" s="316">
        <f t="shared" si="7"/>
        <v>61.376400000000004</v>
      </c>
      <c r="I78" s="317"/>
      <c r="J78" s="57"/>
      <c r="K78" s="8"/>
      <c r="L78" s="8"/>
      <c r="M78" s="8"/>
      <c r="N78" s="8"/>
      <c r="O78" s="8"/>
      <c r="P78" s="8"/>
      <c r="Q78" s="8"/>
      <c r="R78" s="8"/>
      <c r="S78" s="8"/>
      <c r="T78" s="8"/>
      <c r="U78" s="8"/>
      <c r="V78" s="8"/>
    </row>
    <row r="79" spans="2:22" x14ac:dyDescent="0.25">
      <c r="B79" s="72" t="s">
        <v>717</v>
      </c>
      <c r="C79" s="44">
        <v>36.5</v>
      </c>
      <c r="D79" s="44">
        <v>2.85</v>
      </c>
      <c r="E79" s="44">
        <f t="shared" si="8"/>
        <v>78.7</v>
      </c>
      <c r="F79" s="56">
        <f t="shared" si="6"/>
        <v>104.02500000000001</v>
      </c>
      <c r="G79" s="8"/>
      <c r="H79" s="316">
        <f t="shared" si="7"/>
        <v>212.49</v>
      </c>
      <c r="I79" s="317"/>
      <c r="J79" s="57"/>
      <c r="K79" s="8"/>
      <c r="L79" s="8"/>
      <c r="M79" s="8"/>
      <c r="N79" s="8"/>
      <c r="O79" s="8"/>
      <c r="P79" s="8"/>
      <c r="Q79" s="8"/>
      <c r="R79" s="8"/>
      <c r="S79" s="8"/>
      <c r="T79" s="8"/>
      <c r="U79" s="8"/>
      <c r="V79" s="8"/>
    </row>
    <row r="80" spans="2:22" x14ac:dyDescent="0.25">
      <c r="B80" s="39" t="s">
        <v>718</v>
      </c>
      <c r="C80" s="44">
        <v>3.35</v>
      </c>
      <c r="D80" s="44">
        <v>3</v>
      </c>
      <c r="E80" s="44">
        <f t="shared" si="8"/>
        <v>12.7</v>
      </c>
      <c r="F80" s="56">
        <f t="shared" si="6"/>
        <v>10.050000000000001</v>
      </c>
      <c r="G80" s="8"/>
      <c r="H80" s="316">
        <v>34.29</v>
      </c>
      <c r="I80" s="317"/>
      <c r="J80" s="57"/>
      <c r="K80" s="8"/>
      <c r="L80" s="8"/>
      <c r="M80" s="8"/>
      <c r="N80" s="8"/>
      <c r="O80" s="8"/>
      <c r="P80" s="8"/>
      <c r="Q80" s="8"/>
      <c r="R80" s="8"/>
      <c r="S80" s="8"/>
      <c r="T80" s="8"/>
      <c r="U80" s="8"/>
      <c r="V80" s="8"/>
    </row>
    <row r="81" spans="2:22" x14ac:dyDescent="0.25">
      <c r="B81" s="39" t="s">
        <v>702</v>
      </c>
      <c r="C81" s="44">
        <v>2.8</v>
      </c>
      <c r="D81" s="44">
        <v>3.07</v>
      </c>
      <c r="E81" s="44">
        <f t="shared" si="8"/>
        <v>11.739999999999998</v>
      </c>
      <c r="F81" s="56">
        <f t="shared" si="6"/>
        <v>8.5959999999999983</v>
      </c>
      <c r="G81" s="8"/>
      <c r="H81" s="316">
        <f>E81*2.7</f>
        <v>31.697999999999997</v>
      </c>
      <c r="I81" s="317"/>
      <c r="J81" s="57"/>
      <c r="K81" s="8"/>
      <c r="L81" s="8"/>
      <c r="M81" s="8"/>
      <c r="N81" s="8"/>
      <c r="O81" s="8"/>
      <c r="P81" s="8"/>
      <c r="Q81" s="8"/>
      <c r="R81" s="8"/>
      <c r="S81" s="8"/>
      <c r="T81" s="8"/>
      <c r="U81" s="8"/>
      <c r="V81" s="8"/>
    </row>
    <row r="82" spans="2:22" x14ac:dyDescent="0.25">
      <c r="B82" s="39" t="s">
        <v>719</v>
      </c>
      <c r="C82" s="44">
        <v>2.8</v>
      </c>
      <c r="D82" s="44">
        <v>3.1</v>
      </c>
      <c r="E82" s="44">
        <f t="shared" si="8"/>
        <v>11.8</v>
      </c>
      <c r="F82" s="56">
        <f t="shared" si="6"/>
        <v>8.68</v>
      </c>
      <c r="G82" s="8"/>
      <c r="H82" s="316">
        <f>E82*2.7</f>
        <v>31.860000000000003</v>
      </c>
      <c r="I82" s="317"/>
      <c r="J82" s="57"/>
      <c r="K82" s="8"/>
      <c r="L82" s="8"/>
      <c r="M82" s="8"/>
      <c r="N82" s="8"/>
      <c r="O82" s="8"/>
      <c r="P82" s="8"/>
      <c r="Q82" s="8"/>
      <c r="R82" s="8"/>
      <c r="S82" s="8"/>
      <c r="T82" s="8"/>
      <c r="U82" s="8"/>
      <c r="V82" s="8"/>
    </row>
    <row r="83" spans="2:22" x14ac:dyDescent="0.25">
      <c r="B83" s="39" t="s">
        <v>720</v>
      </c>
      <c r="C83" s="44">
        <v>2.8</v>
      </c>
      <c r="D83" s="44">
        <v>3.05</v>
      </c>
      <c r="E83" s="44">
        <f t="shared" si="8"/>
        <v>11.7</v>
      </c>
      <c r="F83" s="56">
        <f t="shared" si="6"/>
        <v>8.5399999999999991</v>
      </c>
      <c r="G83" s="8"/>
      <c r="H83" s="316"/>
      <c r="I83" s="317"/>
      <c r="J83" s="57"/>
      <c r="K83" s="8"/>
      <c r="L83" s="8"/>
      <c r="M83" s="8"/>
      <c r="N83" s="8"/>
      <c r="O83" s="8"/>
      <c r="P83" s="8"/>
      <c r="Q83" s="8"/>
      <c r="R83" s="8"/>
      <c r="S83" s="8"/>
      <c r="T83" s="8"/>
      <c r="U83" s="8"/>
      <c r="V83" s="8"/>
    </row>
    <row r="84" spans="2:22" x14ac:dyDescent="0.25">
      <c r="B84" s="39" t="s">
        <v>721</v>
      </c>
      <c r="C84" s="44">
        <v>3.2</v>
      </c>
      <c r="D84" s="44">
        <f>3.12+2.8+0.3+3</f>
        <v>9.2199999999999989</v>
      </c>
      <c r="E84" s="44">
        <f t="shared" si="8"/>
        <v>24.839999999999996</v>
      </c>
      <c r="F84" s="56">
        <f t="shared" si="6"/>
        <v>29.503999999999998</v>
      </c>
      <c r="G84" s="8"/>
      <c r="H84" s="316">
        <f>E84*2.7</f>
        <v>67.067999999999998</v>
      </c>
      <c r="I84" s="317"/>
      <c r="J84" s="57"/>
      <c r="K84" s="8"/>
      <c r="L84" s="8"/>
      <c r="M84" s="8"/>
      <c r="N84" s="8"/>
      <c r="O84" s="8"/>
      <c r="P84" s="8"/>
      <c r="Q84" s="8"/>
      <c r="R84" s="8"/>
      <c r="S84" s="8"/>
      <c r="T84" s="8"/>
      <c r="U84" s="8"/>
      <c r="V84" s="8"/>
    </row>
    <row r="85" spans="2:22" x14ac:dyDescent="0.25">
      <c r="B85" s="39" t="s">
        <v>722</v>
      </c>
      <c r="C85" s="44">
        <v>3.25</v>
      </c>
      <c r="D85" s="44">
        <f>2.8+3.12</f>
        <v>5.92</v>
      </c>
      <c r="E85" s="44">
        <f t="shared" si="8"/>
        <v>18.34</v>
      </c>
      <c r="F85" s="56">
        <f t="shared" si="6"/>
        <v>19.239999999999998</v>
      </c>
      <c r="G85" s="8"/>
      <c r="H85" s="316">
        <f>E85*2.7</f>
        <v>49.518000000000001</v>
      </c>
      <c r="I85" s="317"/>
      <c r="J85" s="57"/>
      <c r="K85" s="8"/>
      <c r="L85" s="8"/>
      <c r="M85" s="8"/>
      <c r="N85" s="8"/>
      <c r="O85" s="8"/>
      <c r="P85" s="8"/>
      <c r="Q85" s="8"/>
      <c r="R85" s="8"/>
      <c r="S85" s="8"/>
      <c r="T85" s="8"/>
      <c r="U85" s="8"/>
      <c r="V85" s="8"/>
    </row>
    <row r="86" spans="2:22" x14ac:dyDescent="0.25">
      <c r="B86" s="39" t="s">
        <v>723</v>
      </c>
      <c r="C86" s="44">
        <v>3.25</v>
      </c>
      <c r="D86" s="44">
        <v>3.3</v>
      </c>
      <c r="E86" s="44">
        <f t="shared" si="8"/>
        <v>13.1</v>
      </c>
      <c r="F86" s="56">
        <f t="shared" si="6"/>
        <v>10.725</v>
      </c>
      <c r="G86" s="8"/>
      <c r="H86" s="316">
        <f>E86*2.7</f>
        <v>35.370000000000005</v>
      </c>
      <c r="I86" s="317"/>
      <c r="J86" s="57"/>
      <c r="K86" s="8"/>
      <c r="L86" s="8"/>
      <c r="M86" s="8"/>
      <c r="N86" s="8"/>
      <c r="O86" s="8"/>
      <c r="P86" s="8"/>
      <c r="Q86" s="8"/>
      <c r="R86" s="8"/>
      <c r="S86" s="8"/>
      <c r="T86" s="8"/>
      <c r="U86" s="8"/>
      <c r="V86" s="8"/>
    </row>
    <row r="87" spans="2:22" x14ac:dyDescent="0.25">
      <c r="B87" s="39" t="s">
        <v>724</v>
      </c>
      <c r="C87" s="44">
        <v>3.2</v>
      </c>
      <c r="D87" s="44">
        <v>4</v>
      </c>
      <c r="E87" s="44">
        <f t="shared" si="8"/>
        <v>14.4</v>
      </c>
      <c r="F87" s="56">
        <f t="shared" si="6"/>
        <v>12.8</v>
      </c>
      <c r="G87" s="8"/>
      <c r="H87" s="316">
        <f>E87*2.7</f>
        <v>38.880000000000003</v>
      </c>
      <c r="I87" s="317"/>
      <c r="J87" s="57"/>
      <c r="K87" s="8"/>
      <c r="L87" s="8"/>
      <c r="M87" s="8"/>
      <c r="N87" s="8"/>
      <c r="O87" s="8"/>
      <c r="P87" s="8"/>
      <c r="Q87" s="8"/>
      <c r="R87" s="8"/>
      <c r="S87" s="8"/>
      <c r="T87" s="8"/>
      <c r="U87" s="8"/>
      <c r="V87" s="8"/>
    </row>
    <row r="88" spans="2:22" x14ac:dyDescent="0.25">
      <c r="B88" s="39" t="s">
        <v>674</v>
      </c>
      <c r="C88" s="44">
        <v>3.2</v>
      </c>
      <c r="D88" s="44">
        <v>1.71</v>
      </c>
      <c r="E88" s="44">
        <f t="shared" si="8"/>
        <v>9.82</v>
      </c>
      <c r="F88" s="56">
        <f t="shared" si="6"/>
        <v>5.4720000000000004</v>
      </c>
      <c r="G88" s="8"/>
      <c r="H88" s="316">
        <f>E88*2.7</f>
        <v>26.514000000000003</v>
      </c>
      <c r="I88" s="317"/>
      <c r="J88" s="57"/>
      <c r="K88" s="8"/>
      <c r="L88" s="8"/>
      <c r="M88" s="8"/>
      <c r="N88" s="8"/>
      <c r="O88" s="8"/>
      <c r="P88" s="8"/>
      <c r="Q88" s="8"/>
      <c r="R88" s="8"/>
      <c r="S88" s="8"/>
      <c r="T88" s="8"/>
      <c r="U88" s="8"/>
      <c r="V88" s="8"/>
    </row>
    <row r="89" spans="2:22" x14ac:dyDescent="0.25">
      <c r="B89" s="60" t="s">
        <v>725</v>
      </c>
      <c r="C89" s="44">
        <v>1.6</v>
      </c>
      <c r="D89" s="44">
        <v>2.71</v>
      </c>
      <c r="E89" s="44">
        <f t="shared" si="8"/>
        <v>8.620000000000001</v>
      </c>
      <c r="F89" s="56">
        <f t="shared" si="6"/>
        <v>4.3360000000000003</v>
      </c>
      <c r="G89" s="8"/>
      <c r="H89" s="316"/>
      <c r="I89" s="317"/>
      <c r="J89" s="57"/>
      <c r="K89" s="8"/>
      <c r="L89" s="8"/>
      <c r="M89" s="8"/>
      <c r="N89" s="8"/>
      <c r="O89" s="8"/>
      <c r="P89" s="8"/>
      <c r="Q89" s="8"/>
      <c r="R89" s="8"/>
      <c r="S89" s="8"/>
      <c r="T89" s="8"/>
      <c r="U89" s="8"/>
      <c r="V89" s="8"/>
    </row>
    <row r="90" spans="2:22" ht="15.75" thickBot="1" x14ac:dyDescent="0.3">
      <c r="B90" s="73" t="s">
        <v>726</v>
      </c>
      <c r="C90" s="58">
        <v>1.6</v>
      </c>
      <c r="D90" s="58">
        <v>2.71</v>
      </c>
      <c r="E90" s="58">
        <f t="shared" si="8"/>
        <v>8.620000000000001</v>
      </c>
      <c r="F90" s="74">
        <f t="shared" si="6"/>
        <v>4.3360000000000003</v>
      </c>
      <c r="G90" s="8"/>
      <c r="H90" s="316"/>
      <c r="I90" s="317"/>
      <c r="J90" s="57">
        <f>F90</f>
        <v>4.3360000000000003</v>
      </c>
      <c r="K90" s="8"/>
      <c r="L90" s="8"/>
      <c r="M90" s="8"/>
      <c r="N90" s="8"/>
      <c r="O90" s="8"/>
      <c r="P90" s="8"/>
      <c r="Q90" s="8"/>
      <c r="R90" s="8"/>
      <c r="S90" s="8"/>
      <c r="T90" s="8"/>
      <c r="U90" s="8"/>
      <c r="V90" s="8"/>
    </row>
    <row r="91" spans="2:22" ht="15.75" thickBot="1" x14ac:dyDescent="0.3">
      <c r="C91" s="8"/>
      <c r="D91" s="8"/>
      <c r="E91" s="8"/>
      <c r="F91" s="8"/>
      <c r="G91" s="8"/>
      <c r="H91" s="316"/>
      <c r="I91" s="317"/>
      <c r="J91" s="75"/>
      <c r="K91" s="8"/>
      <c r="L91" s="8"/>
      <c r="M91" s="8"/>
      <c r="N91" s="8"/>
      <c r="O91" s="8"/>
      <c r="P91" s="8"/>
      <c r="Q91" s="8"/>
      <c r="R91" s="8"/>
      <c r="S91" s="8"/>
      <c r="T91" s="8"/>
      <c r="U91" s="8"/>
      <c r="V91" s="8"/>
    </row>
    <row r="92" spans="2:22" ht="15.75" thickBot="1" x14ac:dyDescent="0.3">
      <c r="C92" s="8"/>
      <c r="D92" s="8"/>
      <c r="E92" s="8"/>
      <c r="F92" s="76"/>
      <c r="G92" s="8"/>
      <c r="H92" s="318">
        <f>SUM(H10:I90)</f>
        <v>3164.7240000000002</v>
      </c>
      <c r="I92" s="319"/>
      <c r="J92" s="77">
        <f>SUM(J10:J91)</f>
        <v>531.92750000000012</v>
      </c>
      <c r="K92" s="8"/>
      <c r="L92" s="8"/>
      <c r="M92" s="8"/>
      <c r="N92" s="8"/>
      <c r="O92" s="8"/>
      <c r="P92" s="8"/>
      <c r="Q92" s="8"/>
      <c r="R92" s="8"/>
      <c r="S92" s="8"/>
      <c r="T92" s="8"/>
      <c r="U92" s="8"/>
      <c r="V92" s="8"/>
    </row>
    <row r="93" spans="2:22" ht="15.75" thickBot="1" x14ac:dyDescent="0.3">
      <c r="C93" s="8"/>
      <c r="D93" s="8"/>
      <c r="E93" s="8"/>
      <c r="F93" s="8"/>
      <c r="G93" s="8"/>
      <c r="H93" s="78" t="s">
        <v>727</v>
      </c>
      <c r="I93" s="79" t="s">
        <v>728</v>
      </c>
      <c r="J93" s="75"/>
      <c r="K93" s="8"/>
      <c r="L93" s="8"/>
      <c r="M93" s="8"/>
      <c r="N93" s="8"/>
      <c r="O93" s="8"/>
      <c r="P93" s="8"/>
      <c r="Q93" s="8"/>
      <c r="R93" s="8"/>
      <c r="S93" s="8"/>
      <c r="T93" s="8"/>
      <c r="U93" s="8"/>
      <c r="V93" s="8"/>
    </row>
    <row r="94" spans="2:22" ht="15.75" thickBot="1" x14ac:dyDescent="0.3">
      <c r="C94" s="8"/>
      <c r="D94" s="8"/>
      <c r="E94" s="8"/>
      <c r="F94" s="8"/>
      <c r="G94" s="8"/>
      <c r="H94" s="77">
        <f>H92*(2/3)</f>
        <v>2109.8159999999998</v>
      </c>
      <c r="I94" s="77">
        <f>H92/3</f>
        <v>1054.9080000000001</v>
      </c>
      <c r="J94" s="71"/>
      <c r="K94" s="8"/>
      <c r="L94" s="8"/>
      <c r="M94" s="8"/>
      <c r="N94" s="8"/>
      <c r="O94" s="8"/>
      <c r="P94" s="8"/>
      <c r="Q94" s="8"/>
      <c r="R94" s="8"/>
      <c r="S94" s="8"/>
      <c r="T94" s="8"/>
      <c r="U94" s="8"/>
      <c r="V94" s="8"/>
    </row>
    <row r="95" spans="2:22" x14ac:dyDescent="0.25">
      <c r="C95" s="8"/>
      <c r="D95" s="8"/>
      <c r="E95" s="8"/>
      <c r="F95" s="8"/>
      <c r="G95" s="8"/>
      <c r="H95" s="80"/>
      <c r="I95" s="44"/>
      <c r="J95" s="70"/>
      <c r="K95" s="8"/>
      <c r="L95" s="8"/>
      <c r="M95" s="8"/>
      <c r="N95" s="8"/>
      <c r="O95" s="8"/>
      <c r="P95" s="8"/>
      <c r="Q95" s="8"/>
      <c r="R95" s="8"/>
      <c r="S95" s="8"/>
      <c r="T95" s="8"/>
      <c r="U95" s="8"/>
      <c r="V95" s="8"/>
    </row>
    <row r="96" spans="2:22" ht="15.75" thickBot="1" x14ac:dyDescent="0.3">
      <c r="H96" s="40"/>
      <c r="I96" s="42"/>
      <c r="J96" s="43"/>
    </row>
    <row r="99" spans="10:10" x14ac:dyDescent="0.25">
      <c r="J99" s="81"/>
    </row>
  </sheetData>
  <mergeCells count="99">
    <mergeCell ref="H16:I16"/>
    <mergeCell ref="B7:F7"/>
    <mergeCell ref="H7:I7"/>
    <mergeCell ref="L7:Q7"/>
    <mergeCell ref="H8:I8"/>
    <mergeCell ref="B9:F9"/>
    <mergeCell ref="H9:J9"/>
    <mergeCell ref="L9:L11"/>
    <mergeCell ref="H10:I10"/>
    <mergeCell ref="Q10:Q14"/>
    <mergeCell ref="H11:I11"/>
    <mergeCell ref="H12:I12"/>
    <mergeCell ref="L12:L14"/>
    <mergeCell ref="H13:I13"/>
    <mergeCell ref="H14:I14"/>
    <mergeCell ref="H15:I15"/>
    <mergeCell ref="H17:I17"/>
    <mergeCell ref="L17:L30"/>
    <mergeCell ref="H18:I18"/>
    <mergeCell ref="M18:M22"/>
    <mergeCell ref="O18:R18"/>
    <mergeCell ref="H19:I19"/>
    <mergeCell ref="R19:R22"/>
    <mergeCell ref="H20:I20"/>
    <mergeCell ref="N20:N21"/>
    <mergeCell ref="H21:I21"/>
    <mergeCell ref="M26:M30"/>
    <mergeCell ref="H27:I27"/>
    <mergeCell ref="H28:I28"/>
    <mergeCell ref="H29:I29"/>
    <mergeCell ref="H30:I30"/>
    <mergeCell ref="H47:I47"/>
    <mergeCell ref="H36:I36"/>
    <mergeCell ref="H22:I22"/>
    <mergeCell ref="H23:I23"/>
    <mergeCell ref="H24:I24"/>
    <mergeCell ref="H25:I25"/>
    <mergeCell ref="H26:I26"/>
    <mergeCell ref="H31:I31"/>
    <mergeCell ref="H32:I32"/>
    <mergeCell ref="H33:I33"/>
    <mergeCell ref="H34:I34"/>
    <mergeCell ref="H35:I35"/>
    <mergeCell ref="H42:I42"/>
    <mergeCell ref="H43:I43"/>
    <mergeCell ref="H44:I44"/>
    <mergeCell ref="H45:I45"/>
    <mergeCell ref="H46:I46"/>
    <mergeCell ref="H37:I37"/>
    <mergeCell ref="H38:I38"/>
    <mergeCell ref="H39:I39"/>
    <mergeCell ref="H40:I40"/>
    <mergeCell ref="H41:I41"/>
    <mergeCell ref="H54:I54"/>
    <mergeCell ref="H55:I55"/>
    <mergeCell ref="H56:I56"/>
    <mergeCell ref="H57:I57"/>
    <mergeCell ref="H48:I48"/>
    <mergeCell ref="H49:I49"/>
    <mergeCell ref="H50:I50"/>
    <mergeCell ref="H51:I51"/>
    <mergeCell ref="H52:I52"/>
    <mergeCell ref="H53:I53"/>
    <mergeCell ref="B58:F58"/>
    <mergeCell ref="H58:J58"/>
    <mergeCell ref="H71:I71"/>
    <mergeCell ref="H60:I60"/>
    <mergeCell ref="H61:I61"/>
    <mergeCell ref="H62:I62"/>
    <mergeCell ref="H63:I63"/>
    <mergeCell ref="H64:I64"/>
    <mergeCell ref="H65:I65"/>
    <mergeCell ref="H66:I66"/>
    <mergeCell ref="H67:I67"/>
    <mergeCell ref="H68:I68"/>
    <mergeCell ref="H69:I69"/>
    <mergeCell ref="H70:I70"/>
    <mergeCell ref="H59:I59"/>
    <mergeCell ref="H83:I83"/>
    <mergeCell ref="H72:I72"/>
    <mergeCell ref="H73:I73"/>
    <mergeCell ref="H74:I74"/>
    <mergeCell ref="H75:I75"/>
    <mergeCell ref="H76:I76"/>
    <mergeCell ref="H77:I77"/>
    <mergeCell ref="H78:I78"/>
    <mergeCell ref="H79:I79"/>
    <mergeCell ref="H80:I80"/>
    <mergeCell ref="H81:I81"/>
    <mergeCell ref="H82:I82"/>
    <mergeCell ref="H90:I90"/>
    <mergeCell ref="H91:I91"/>
    <mergeCell ref="H92:I92"/>
    <mergeCell ref="H84:I84"/>
    <mergeCell ref="H85:I85"/>
    <mergeCell ref="H86:I86"/>
    <mergeCell ref="H87:I87"/>
    <mergeCell ref="H88:I88"/>
    <mergeCell ref="H89:I8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Orçamento</vt:lpstr>
      <vt:lpstr>BDI</vt:lpstr>
      <vt:lpstr>Cronograma</vt:lpstr>
      <vt:lpstr>QUANTITATIVOS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Usuário</dc:creator>
  <cp:lastModifiedBy>Samuel Honorato Luzia</cp:lastModifiedBy>
  <cp:lastPrinted>2026-09-02T15:30:12Z</cp:lastPrinted>
  <dcterms:created xsi:type="dcterms:W3CDTF">2024-02-27T12:15:31Z</dcterms:created>
  <dcterms:modified xsi:type="dcterms:W3CDTF">2026-10-05T15:50:28Z</dcterms:modified>
</cp:coreProperties>
</file>