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 activeTab="2"/>
  </bookViews>
  <sheets>
    <sheet name="BDI" sheetId="19" r:id="rId1"/>
    <sheet name="Memoria de Calculo" sheetId="18" r:id="rId2"/>
    <sheet name="Planilha Orçamentaria" sheetId="9" r:id="rId3"/>
    <sheet name="Cronograma Fisico-Financeiro" sheetId="17" r:id="rId4"/>
  </sheets>
  <externalReferences>
    <externalReference r:id="rId5"/>
    <externalReference r:id="rId6"/>
    <externalReference r:id="rId7"/>
  </externalReferences>
  <definedNames>
    <definedName name="_xlnm.Print_Area" localSheetId="1">'Memoria de Calculo'!$A$1:$J$118</definedName>
    <definedName name="_xlnm.Print_Area" localSheetId="2">'Planilha Orçamentaria'!$B$1:$J$146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8" i="17" l="1"/>
  <c r="H11" i="9"/>
  <c r="D61" i="18"/>
  <c r="L28" i="17" l="1"/>
  <c r="L26" i="17"/>
  <c r="L24" i="17"/>
  <c r="L22" i="17"/>
  <c r="L20" i="17"/>
  <c r="L18" i="17"/>
  <c r="L16" i="17"/>
  <c r="L14" i="17"/>
  <c r="L12" i="17"/>
  <c r="B28" i="17"/>
  <c r="B26" i="17"/>
  <c r="B24" i="17"/>
  <c r="B22" i="17"/>
  <c r="B20" i="17"/>
  <c r="B18" i="17"/>
  <c r="B16" i="17"/>
  <c r="B14" i="17"/>
  <c r="B12" i="17"/>
  <c r="G62" i="9" l="1"/>
  <c r="C51" i="18"/>
  <c r="E51" i="18"/>
  <c r="D51" i="18"/>
  <c r="B51" i="18"/>
  <c r="I62" i="9"/>
  <c r="A53" i="18"/>
  <c r="J62" i="9" l="1"/>
  <c r="G106" i="9"/>
  <c r="C88" i="18"/>
  <c r="D87" i="18"/>
  <c r="E88" i="18"/>
  <c r="D88" i="18"/>
  <c r="B88" i="18"/>
  <c r="I106" i="9"/>
  <c r="J106" i="9" l="1"/>
  <c r="G64" i="9"/>
  <c r="D52" i="18"/>
  <c r="E53" i="18"/>
  <c r="C53" i="18"/>
  <c r="D53" i="18"/>
  <c r="B53" i="18"/>
  <c r="I64" i="9"/>
  <c r="C115" i="18"/>
  <c r="B115" i="18"/>
  <c r="D113" i="18"/>
  <c r="D105" i="18"/>
  <c r="D104" i="18"/>
  <c r="D98" i="18"/>
  <c r="D97" i="18"/>
  <c r="C98" i="18"/>
  <c r="C97" i="18"/>
  <c r="B98" i="18"/>
  <c r="B97" i="18"/>
  <c r="D90" i="18"/>
  <c r="D80" i="18"/>
  <c r="D76" i="18"/>
  <c r="D72" i="18"/>
  <c r="D70" i="18"/>
  <c r="D68" i="18"/>
  <c r="D48" i="18"/>
  <c r="D38" i="18"/>
  <c r="D31" i="18"/>
  <c r="D55" i="18"/>
  <c r="J64" i="9" l="1"/>
  <c r="G44" i="9"/>
  <c r="C37" i="18"/>
  <c r="E37" i="18"/>
  <c r="D37" i="18"/>
  <c r="B37" i="18"/>
  <c r="D36" i="18"/>
  <c r="I44" i="9"/>
  <c r="J44" i="9" l="1"/>
  <c r="J45" i="9" s="1"/>
  <c r="G137" i="9"/>
  <c r="G136" i="9"/>
  <c r="E111" i="18"/>
  <c r="E110" i="18"/>
  <c r="D111" i="18"/>
  <c r="D110" i="18"/>
  <c r="C111" i="18"/>
  <c r="C110" i="18"/>
  <c r="B111" i="18"/>
  <c r="B110" i="18"/>
  <c r="I137" i="9"/>
  <c r="I136" i="9"/>
  <c r="J137" i="9" l="1"/>
  <c r="J136" i="9"/>
  <c r="D9" i="18"/>
  <c r="C9" i="18"/>
  <c r="G83" i="9"/>
  <c r="D114" i="18" l="1"/>
  <c r="G102" i="9"/>
  <c r="G104" i="9"/>
  <c r="G103" i="9"/>
  <c r="E86" i="18"/>
  <c r="D86" i="18"/>
  <c r="C86" i="18"/>
  <c r="B86" i="18"/>
  <c r="E85" i="18"/>
  <c r="E84" i="18"/>
  <c r="D85" i="18"/>
  <c r="D84" i="18"/>
  <c r="C85" i="18"/>
  <c r="C84" i="18"/>
  <c r="B85" i="18"/>
  <c r="B84" i="18"/>
  <c r="G101" i="9"/>
  <c r="G100" i="9"/>
  <c r="G99" i="9"/>
  <c r="E83" i="18"/>
  <c r="E82" i="18"/>
  <c r="E81" i="18"/>
  <c r="D83" i="18"/>
  <c r="D82" i="18"/>
  <c r="D81" i="18"/>
  <c r="C83" i="18"/>
  <c r="C82" i="18"/>
  <c r="C81" i="18"/>
  <c r="B83" i="18"/>
  <c r="B82" i="18"/>
  <c r="B81" i="18"/>
  <c r="I103" i="9"/>
  <c r="J103" i="9" s="1"/>
  <c r="I104" i="9"/>
  <c r="I102" i="9"/>
  <c r="J102" i="9" s="1"/>
  <c r="I101" i="9"/>
  <c r="G60" i="9"/>
  <c r="E49" i="18"/>
  <c r="D49" i="18"/>
  <c r="C49" i="18"/>
  <c r="B49" i="18"/>
  <c r="I60" i="9"/>
  <c r="G61" i="9"/>
  <c r="D50" i="18"/>
  <c r="C50" i="18"/>
  <c r="B50" i="18"/>
  <c r="G80" i="9"/>
  <c r="D66" i="18"/>
  <c r="D67" i="18"/>
  <c r="C67" i="18"/>
  <c r="B67" i="18"/>
  <c r="I80" i="9"/>
  <c r="G143" i="9"/>
  <c r="G135" i="9"/>
  <c r="D109" i="18"/>
  <c r="C109" i="18"/>
  <c r="B109" i="18"/>
  <c r="I135" i="9"/>
  <c r="G132" i="9"/>
  <c r="G131" i="9"/>
  <c r="E106" i="18"/>
  <c r="D106" i="18"/>
  <c r="C106" i="18"/>
  <c r="B106" i="18"/>
  <c r="I131" i="9"/>
  <c r="I132" i="9"/>
  <c r="D107" i="18"/>
  <c r="C107" i="18"/>
  <c r="B107" i="18"/>
  <c r="G125" i="9"/>
  <c r="G124" i="9"/>
  <c r="D102" i="18"/>
  <c r="D101" i="18"/>
  <c r="C102" i="18"/>
  <c r="C101" i="18"/>
  <c r="B102" i="18"/>
  <c r="B101" i="18"/>
  <c r="D100" i="18"/>
  <c r="G121" i="9"/>
  <c r="G120" i="9"/>
  <c r="G119" i="9"/>
  <c r="D99" i="18"/>
  <c r="C99" i="18"/>
  <c r="B99" i="18"/>
  <c r="G116" i="9"/>
  <c r="G113" i="9"/>
  <c r="G112" i="9"/>
  <c r="D93" i="18"/>
  <c r="B93" i="18"/>
  <c r="D91" i="18"/>
  <c r="E92" i="18"/>
  <c r="D92" i="18"/>
  <c r="C92" i="18"/>
  <c r="B92" i="18"/>
  <c r="C32" i="18"/>
  <c r="B32" i="18"/>
  <c r="I112" i="9"/>
  <c r="J104" i="9" l="1"/>
  <c r="J101" i="9"/>
  <c r="J60" i="9"/>
  <c r="J80" i="9"/>
  <c r="J132" i="9"/>
  <c r="J135" i="9"/>
  <c r="J138" i="9" s="1"/>
  <c r="J131" i="9"/>
  <c r="J112" i="9"/>
  <c r="J133" i="9" l="1"/>
  <c r="J139" i="9" s="1"/>
  <c r="C26" i="17" s="1"/>
  <c r="J27" i="17" l="1"/>
  <c r="K27" i="17"/>
  <c r="D95" i="18"/>
  <c r="C95" i="18"/>
  <c r="B95" i="18"/>
  <c r="C93" i="18"/>
  <c r="G91" i="9"/>
  <c r="D75" i="18"/>
  <c r="C75" i="18"/>
  <c r="B75" i="18"/>
  <c r="I91" i="9"/>
  <c r="G96" i="9"/>
  <c r="G95" i="9"/>
  <c r="G94" i="9"/>
  <c r="D79" i="18"/>
  <c r="D78" i="18"/>
  <c r="D77" i="18"/>
  <c r="C79" i="18"/>
  <c r="C78" i="18"/>
  <c r="C77" i="18"/>
  <c r="B79" i="18"/>
  <c r="B78" i="18"/>
  <c r="B77" i="18"/>
  <c r="G90" i="9"/>
  <c r="G89" i="9"/>
  <c r="C74" i="18"/>
  <c r="C73" i="18"/>
  <c r="B74" i="18"/>
  <c r="B73" i="18"/>
  <c r="G86" i="9"/>
  <c r="C71" i="18"/>
  <c r="B71" i="18"/>
  <c r="D69" i="18"/>
  <c r="C69" i="18"/>
  <c r="B69" i="18"/>
  <c r="G78" i="9"/>
  <c r="G77" i="9"/>
  <c r="G75" i="9"/>
  <c r="G73" i="9"/>
  <c r="C65" i="18"/>
  <c r="C64" i="18"/>
  <c r="B65" i="18"/>
  <c r="B64" i="18"/>
  <c r="D62" i="18"/>
  <c r="C62" i="18"/>
  <c r="B62" i="18"/>
  <c r="D60" i="18"/>
  <c r="C60" i="18"/>
  <c r="B60" i="18"/>
  <c r="G71" i="9"/>
  <c r="D58" i="18"/>
  <c r="C58" i="18"/>
  <c r="B58" i="18"/>
  <c r="G57" i="9"/>
  <c r="G56" i="9"/>
  <c r="G55" i="9"/>
  <c r="D47" i="18"/>
  <c r="D46" i="18"/>
  <c r="D45" i="18"/>
  <c r="C47" i="18"/>
  <c r="C46" i="18"/>
  <c r="C45" i="18"/>
  <c r="B47" i="18"/>
  <c r="B46" i="18"/>
  <c r="B45" i="18"/>
  <c r="G49" i="9"/>
  <c r="G48" i="9"/>
  <c r="G47" i="9"/>
  <c r="D41" i="18"/>
  <c r="D40" i="18"/>
  <c r="C41" i="18"/>
  <c r="B41" i="18"/>
  <c r="C40" i="18"/>
  <c r="B40" i="18"/>
  <c r="D43" i="18"/>
  <c r="J91" i="9" l="1"/>
  <c r="I100" i="9"/>
  <c r="J100" i="9" s="1"/>
  <c r="I99" i="9"/>
  <c r="J99" i="9" s="1"/>
  <c r="J107" i="9" s="1"/>
  <c r="I96" i="9"/>
  <c r="J96" i="9" s="1"/>
  <c r="I95" i="9"/>
  <c r="J95" i="9" s="1"/>
  <c r="I94" i="9"/>
  <c r="J94" i="9" s="1"/>
  <c r="I90" i="9"/>
  <c r="J90" i="9" s="1"/>
  <c r="I89" i="9"/>
  <c r="J89" i="9" s="1"/>
  <c r="I86" i="9"/>
  <c r="J86" i="9" s="1"/>
  <c r="J87" i="9" s="1"/>
  <c r="I83" i="9"/>
  <c r="J83" i="9" s="1"/>
  <c r="J84" i="9" s="1"/>
  <c r="I78" i="9"/>
  <c r="J78" i="9" s="1"/>
  <c r="I77" i="9"/>
  <c r="J77" i="9" s="1"/>
  <c r="I75" i="9"/>
  <c r="J75" i="9" s="1"/>
  <c r="I73" i="9"/>
  <c r="J73" i="9" s="1"/>
  <c r="I71" i="9"/>
  <c r="J71" i="9" s="1"/>
  <c r="I57" i="9"/>
  <c r="J57" i="9" s="1"/>
  <c r="I56" i="9"/>
  <c r="J56" i="9" s="1"/>
  <c r="I55" i="9"/>
  <c r="J55" i="9" s="1"/>
  <c r="I49" i="9"/>
  <c r="J49" i="9" s="1"/>
  <c r="I48" i="9"/>
  <c r="J48" i="9" s="1"/>
  <c r="I47" i="9"/>
  <c r="J47" i="9" s="1"/>
  <c r="I61" i="9"/>
  <c r="J61" i="9" s="1"/>
  <c r="J65" i="9" s="1"/>
  <c r="G41" i="9"/>
  <c r="G40" i="9"/>
  <c r="G39" i="9"/>
  <c r="G38" i="9"/>
  <c r="D35" i="18"/>
  <c r="D34" i="18"/>
  <c r="D33" i="18"/>
  <c r="D32" i="18"/>
  <c r="C35" i="18"/>
  <c r="C34" i="18"/>
  <c r="C33" i="18"/>
  <c r="B35" i="18"/>
  <c r="B34" i="18"/>
  <c r="B33" i="18"/>
  <c r="I39" i="9"/>
  <c r="I40" i="9"/>
  <c r="I41" i="9"/>
  <c r="I38" i="9"/>
  <c r="G35" i="9"/>
  <c r="G34" i="9"/>
  <c r="G33" i="9"/>
  <c r="G32" i="9"/>
  <c r="D25" i="18"/>
  <c r="J81" i="9" l="1"/>
  <c r="J97" i="9"/>
  <c r="J92" i="9"/>
  <c r="J50" i="9"/>
  <c r="J58" i="9"/>
  <c r="J39" i="9"/>
  <c r="J41" i="9"/>
  <c r="J40" i="9"/>
  <c r="J38" i="9"/>
  <c r="D30" i="18"/>
  <c r="D29" i="18"/>
  <c r="D28" i="18"/>
  <c r="C30" i="18"/>
  <c r="C29" i="18"/>
  <c r="C28" i="18"/>
  <c r="B30" i="18"/>
  <c r="B29" i="18"/>
  <c r="B28" i="18"/>
  <c r="D27" i="18"/>
  <c r="C27" i="18"/>
  <c r="B27" i="18"/>
  <c r="J66" i="9" l="1"/>
  <c r="C20" i="17" s="1"/>
  <c r="J42" i="9"/>
  <c r="G27" i="9"/>
  <c r="G26" i="9"/>
  <c r="G25" i="9"/>
  <c r="G24" i="9"/>
  <c r="C23" i="18"/>
  <c r="D22" i="18"/>
  <c r="C22" i="18"/>
  <c r="B22" i="18"/>
  <c r="D21" i="18"/>
  <c r="C21" i="18"/>
  <c r="B21" i="18"/>
  <c r="D20" i="18"/>
  <c r="C20" i="18"/>
  <c r="B20" i="18"/>
  <c r="G20" i="9"/>
  <c r="G19" i="9"/>
  <c r="G18" i="9"/>
  <c r="G17" i="9"/>
  <c r="G16" i="9"/>
  <c r="E13" i="18"/>
  <c r="E17" i="18"/>
  <c r="D17" i="18"/>
  <c r="C17" i="18"/>
  <c r="B17" i="18"/>
  <c r="E16" i="18"/>
  <c r="D16" i="18"/>
  <c r="C16" i="18"/>
  <c r="B16" i="18"/>
  <c r="A16" i="18"/>
  <c r="A17" i="18"/>
  <c r="D15" i="18"/>
  <c r="C15" i="18"/>
  <c r="B15" i="18"/>
  <c r="D14" i="18"/>
  <c r="C14" i="18"/>
  <c r="B14" i="18"/>
  <c r="D13" i="18"/>
  <c r="C13" i="18"/>
  <c r="B13" i="18"/>
  <c r="G12" i="9"/>
  <c r="I12" i="9"/>
  <c r="I11" i="9"/>
  <c r="J11" i="9" s="1"/>
  <c r="D115" i="18"/>
  <c r="D108" i="18"/>
  <c r="D96" i="18"/>
  <c r="D94" i="18"/>
  <c r="D56" i="18"/>
  <c r="D44" i="18"/>
  <c r="D26" i="18"/>
  <c r="E23" i="18"/>
  <c r="D23" i="18"/>
  <c r="B23" i="18"/>
  <c r="E22" i="18"/>
  <c r="E21" i="18"/>
  <c r="E20" i="18"/>
  <c r="D19" i="18"/>
  <c r="A15" i="18"/>
  <c r="A14" i="18"/>
  <c r="A13" i="18"/>
  <c r="D12" i="18"/>
  <c r="E10" i="18"/>
  <c r="D10" i="18"/>
  <c r="C10" i="18"/>
  <c r="B10" i="18"/>
  <c r="E9" i="18"/>
  <c r="B9" i="18"/>
  <c r="A5" i="18"/>
  <c r="J21" i="17" l="1"/>
  <c r="K21" i="17"/>
  <c r="J12" i="9"/>
  <c r="J13" i="9" s="1"/>
  <c r="C12" i="17" l="1"/>
  <c r="J146" i="9"/>
  <c r="G13" i="17"/>
  <c r="H13" i="17"/>
  <c r="J13" i="17"/>
  <c r="F13" i="17"/>
  <c r="I13" i="17"/>
  <c r="K13" i="17"/>
  <c r="I124" i="9"/>
  <c r="J124" i="9" s="1"/>
  <c r="I125" i="9"/>
  <c r="J125" i="9" s="1"/>
  <c r="I121" i="9"/>
  <c r="J121" i="9" s="1"/>
  <c r="I119" i="9"/>
  <c r="J119" i="9" s="1"/>
  <c r="I120" i="9"/>
  <c r="J120" i="9" s="1"/>
  <c r="I113" i="9"/>
  <c r="J113" i="9" s="1"/>
  <c r="J114" i="9" s="1"/>
  <c r="I35" i="9"/>
  <c r="J35" i="9" s="1"/>
  <c r="I34" i="9"/>
  <c r="J34" i="9" s="1"/>
  <c r="I33" i="9"/>
  <c r="J33" i="9" s="1"/>
  <c r="I32" i="9"/>
  <c r="J32" i="9" s="1"/>
  <c r="L13" i="17" l="1"/>
  <c r="J122" i="9"/>
  <c r="J126" i="9"/>
  <c r="J36" i="9"/>
  <c r="J51" i="9" s="1"/>
  <c r="C18" i="17" s="1"/>
  <c r="J19" i="17" l="1"/>
  <c r="K19" i="17"/>
  <c r="J3" i="9"/>
  <c r="I116" i="9" l="1"/>
  <c r="J116" i="9" l="1"/>
  <c r="I25" i="9" l="1"/>
  <c r="I20" i="9"/>
  <c r="J20" i="9" s="1"/>
  <c r="I19" i="9"/>
  <c r="I18" i="9"/>
  <c r="I17" i="9"/>
  <c r="J17" i="9" l="1"/>
  <c r="J19" i="9"/>
  <c r="J18" i="9"/>
  <c r="I143" i="9" l="1"/>
  <c r="J143" i="9" l="1"/>
  <c r="J144" i="9" s="1"/>
  <c r="C28" i="17" s="1"/>
  <c r="J29" i="17" l="1"/>
  <c r="K29" i="17"/>
  <c r="A9" i="17"/>
  <c r="J25" i="9" l="1"/>
  <c r="I27" i="9"/>
  <c r="I26" i="9"/>
  <c r="I24" i="9"/>
  <c r="J117" i="9" l="1"/>
  <c r="J26" i="9"/>
  <c r="J27" i="9"/>
  <c r="J24" i="9"/>
  <c r="J28" i="9" l="1"/>
  <c r="C16" i="17" s="1"/>
  <c r="J17" i="17" l="1"/>
  <c r="K17" i="17"/>
  <c r="I17" i="17"/>
  <c r="H17" i="17"/>
  <c r="F17" i="17"/>
  <c r="G17" i="17"/>
  <c r="I16" i="9"/>
  <c r="J16" i="9" s="1"/>
  <c r="J21" i="9" s="1"/>
  <c r="C14" i="17" s="1"/>
  <c r="L17" i="17" l="1"/>
  <c r="J15" i="17"/>
  <c r="H15" i="17"/>
  <c r="G15" i="17"/>
  <c r="F15" i="17"/>
  <c r="I15" i="17"/>
  <c r="K15" i="17"/>
  <c r="J127" i="9"/>
  <c r="C24" i="17" s="1"/>
  <c r="J25" i="17" l="1"/>
  <c r="K25" i="17"/>
  <c r="L15" i="17"/>
  <c r="I29" i="17"/>
  <c r="I27" i="17"/>
  <c r="H27" i="17"/>
  <c r="F27" i="17"/>
  <c r="G27" i="17"/>
  <c r="I19" i="17"/>
  <c r="I25" i="17"/>
  <c r="I21" i="17"/>
  <c r="G19" i="17"/>
  <c r="H19" i="17"/>
  <c r="F19" i="17"/>
  <c r="F25" i="17"/>
  <c r="H25" i="17"/>
  <c r="G25" i="17"/>
  <c r="F21" i="17"/>
  <c r="G21" i="17"/>
  <c r="H21" i="17"/>
  <c r="L25" i="17" l="1"/>
  <c r="L27" i="17"/>
  <c r="L21" i="17"/>
  <c r="L19" i="17"/>
  <c r="F29" i="17"/>
  <c r="G29" i="17"/>
  <c r="H29" i="17"/>
  <c r="L29" i="17" l="1"/>
  <c r="J108" i="9" l="1"/>
  <c r="C22" i="17" l="1"/>
  <c r="J23" i="17" l="1"/>
  <c r="J31" i="17" s="1"/>
  <c r="K23" i="17"/>
  <c r="K31" i="17" s="1"/>
  <c r="G23" i="17"/>
  <c r="G31" i="17" s="1"/>
  <c r="H23" i="17"/>
  <c r="H31" i="17" s="1"/>
  <c r="F23" i="17"/>
  <c r="I23" i="17"/>
  <c r="I31" i="17" s="1"/>
  <c r="C30" i="17"/>
  <c r="D22" i="17" s="1"/>
  <c r="I30" i="17" l="1"/>
  <c r="G30" i="17"/>
  <c r="J30" i="17"/>
  <c r="D16" i="17"/>
  <c r="D24" i="17"/>
  <c r="D20" i="17"/>
  <c r="D28" i="17"/>
  <c r="D26" i="17"/>
  <c r="D12" i="17"/>
  <c r="D14" i="17"/>
  <c r="D18" i="17"/>
  <c r="L23" i="17"/>
  <c r="F31" i="17"/>
  <c r="F30" i="17" s="1"/>
  <c r="H30" i="17"/>
  <c r="K30" i="17"/>
  <c r="D30" i="17" l="1"/>
  <c r="L31" i="17"/>
  <c r="L30" i="17"/>
</calcChain>
</file>

<file path=xl/sharedStrings.xml><?xml version="1.0" encoding="utf-8"?>
<sst xmlns="http://schemas.openxmlformats.org/spreadsheetml/2006/main" count="701" uniqueCount="393">
  <si>
    <t>CÓDIGO</t>
  </si>
  <si>
    <t>DESCRIÇÃO DO SERVIÇO</t>
  </si>
  <si>
    <t>UNIDADE</t>
  </si>
  <si>
    <t>SERVIÇOS PRELIMINARES</t>
  </si>
  <si>
    <t>m</t>
  </si>
  <si>
    <t>ED-48507</t>
  </si>
  <si>
    <t>ED-48492</t>
  </si>
  <si>
    <t>DEMOLIÇÃO MECANIZADA DE REVESTIMENTO ASFÁLTICO, COM EQUIPAMENTO PNEUMÁTICO, INCLUSIVE AFASTAMENTO E EMPILHAMENTO, EXCLUSIVE TRANSPORTE E RETIRADA DO MATERIAL DEMOLIDO</t>
  </si>
  <si>
    <t>ED-48472</t>
  </si>
  <si>
    <t>REMOÇÃO MANUAL DE GUIA DE MEIO-FIO PRÉ-MOLDADA EM CONCRETO, COM REAPROVEITAMENTO, INCLUSIVE AFASTAMENTO E EMPILHAMENTO, EXCLUSIVE TRANSPORTE E RETIRADA DO MATERIAL REMOVIDO NÃO REAPROVEITÁVEL</t>
  </si>
  <si>
    <t>ED-28427</t>
  </si>
  <si>
    <t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</t>
  </si>
  <si>
    <t>ED-50155</t>
  </si>
  <si>
    <t>LOCAÇÃO DE BANHEIRO QUÍMICO, DIMENSÃO (110X120X230)CM, LINHA PADRÃO, CONTENDO UMA (1) PIA/HIGIENIZADOR DE MÃOS, INCLUSIVE MANUTENÇÃO E MOBILIZAÇÃO/DESMOBILIZAÇÃO</t>
  </si>
  <si>
    <t>mês</t>
  </si>
  <si>
    <t>ED-16350</t>
  </si>
  <si>
    <t>LOCAÇÃO DE CONTAINER COM ISOLAMENTO TÉRMICO, TIPO 3, PARA DEPÓSITO/FERRAMENTARIA DE OBRA, COM MEDIDAS REFERENCIAIS DE (6) METROS COMPRIMENTO, (2,3) METROS LARGURA E (2,5) METROS ALTURA ÚTIL INTERNA, INCLUSIVE LIGAÇÕES ELÉTRICAS INTERNAS, EXCLUSIVE MOBILIZAÇÃO/DESMOBILIZAÇÃO E LIGAÇÕES PROVISÓRIAS EXTERNAS</t>
  </si>
  <si>
    <t>ED-50137</t>
  </si>
  <si>
    <t>MOBILIZAÇÃO E DESMOBILIZAÇÃO DE CONTAINER, INCLUSIVE CARGA, DESCARGA E TRANSPORTE EM CAMINHÃO CARROCERIA COM GUINDAUTO (MUNCK), EXCLUSIVE LOCAÇÃO DO CONTAINER</t>
  </si>
  <si>
    <t>ED-50163</t>
  </si>
  <si>
    <t>TAPUME FIXO DE PROTEÇÃO PARA FECHAMENTO DE OBRA EM TELHA METÁLICA GALVANIZADA, TIPO TRAPEZOIDAL, ESP. 0,5MM, COM MÓDULO NA DIMENSÃO DE (300X220)CM, COM REAPROVEITAMENTO, EXCLUSIVE PINTURA ESMALTE, INCLUSIVE PONTALETE E FIXAÇÃO</t>
  </si>
  <si>
    <t>ED-27006</t>
  </si>
  <si>
    <t>ED-51124</t>
  </si>
  <si>
    <t>ED-51123</t>
  </si>
  <si>
    <t>REGULARIZAÇÃO MANUAL E COMPACTAÇÃO MECANIZADA DE TERRENO COM PLACA VIBRATÓRIA, EXCLUSIVE DESMATAMENTO, DESTOCAMENTO, LIMPEZA/ROÇADA DO TERRENO</t>
  </si>
  <si>
    <t>ED-51116</t>
  </si>
  <si>
    <t>ESCAVAÇÃO MECÂNICA DE VALAS COM PROFUNDIDADE MAIOR QUE 1,5M E MENOR OU IGUAL 3,0M, INCLUSIVE CARGA EM CAMINHÃO, EXCLUSIVE TRANSPORTE E DESCARGA</t>
  </si>
  <si>
    <t>ED-51094</t>
  </si>
  <si>
    <t>ED-51121</t>
  </si>
  <si>
    <t>REATERRO MANUAL DE VALA, INCLUSIVE ESPALHAMENTO E COMPACTAÇÃO MECANIZADA COM PLACA VIBRATÓRIA</t>
  </si>
  <si>
    <t>ED-49804</t>
  </si>
  <si>
    <t>FORNECIMENTO DE CONCRETO ESTRUTURAL, USINADO BOMBEADO, COM FCK 20MPA, INCLUSIVE LANÇAMENTO, ADENSAMENTO E ACABAMENTO (FUNDAÇÃO)</t>
  </si>
  <si>
    <t>ED-49812</t>
  </si>
  <si>
    <t>ED-48298</t>
  </si>
  <si>
    <t>CORTE, DOBRA E MONTAGEM DE AÇO CA-50/60, INCLUSIVE ESPAÇADOR</t>
  </si>
  <si>
    <t>ED-8471</t>
  </si>
  <si>
    <t>FÔRMA E DESFORMA DE TÁBUA E SARRAFO, REAPROVEITAMENTO (5X), EXCLUSIVE ESCORAMENTO</t>
  </si>
  <si>
    <t>ED-49638</t>
  </si>
  <si>
    <t>FORNECIMENTO DE CONCRETO ESTRUTURAL, USINADO BOMBEADO, COM FCK 25MPA, INCLUSIVE LANÇAMENTO, ADENSAMENTO E ACABAMENTO</t>
  </si>
  <si>
    <t>ED-9207</t>
  </si>
  <si>
    <t>TUBO DE CONCRETO ARMADO, CLASSE PA1, DIÂMETRO DE 400MM, INCLUSIVE CARGA E DESCARGA MECÂNICA EM CAMINHÃO, ASSENTAMENTO E REJUNTAMENTO, EXCLUSIVE ESCAVAÇÃO E TRANSPORTE</t>
  </si>
  <si>
    <t>ED-9210</t>
  </si>
  <si>
    <t>TUBO DE CONCRETO ARMADO, CLASSE PA1, DIÂMETRO DE 800MM, INCLUSIVE CARGA E DESCARGA MECÂNICA EM CAMINHÃO, ASSENTAMENTO E REJUNTAMENTO, EXCLUSIVE ESCAVAÇÃO E TRANSPORTE</t>
  </si>
  <si>
    <t>ED-48568</t>
  </si>
  <si>
    <t>CHAMINÉ DE POÇO DE VISITA TIPO "A", EM ALVENARIA COM DEGRAUS DE AÇO CA-50</t>
  </si>
  <si>
    <t>ED-48634</t>
  </si>
  <si>
    <t>POÇO DE VISITA PARA REDE TUBULAR TIPO A DN 800, EXCLUSIVE ESCAVAÇÃO, REATERRO E BOTA FORA</t>
  </si>
  <si>
    <t>ED-48666</t>
  </si>
  <si>
    <t>TAMPÃO CIRCULAR EM FERRO FUNDIDO PARA POÇO DE VISITA, ARTICULADO COM DIÂMETRO DE 60CM, CLASSE 400, INCLUSIVE ASSENTAMENTO, EXCLUSIVE POÇO DE VISITA</t>
  </si>
  <si>
    <t>ED-48549</t>
  </si>
  <si>
    <t>BOCA DE LOBO SIMPLES (TIPO A - FERRO FUNDIDO), QUADRO, GRELHA E CANTONEIRA, INCLUSIVE ESCAVAÇÃO, REATERRO E BOTA-FORA</t>
  </si>
  <si>
    <t>ED-51144</t>
  </si>
  <si>
    <t>PASSEIOS DE CONCRETO E = 8 CM, FCK = 15 MPA PADRÃO PREFEITURA</t>
  </si>
  <si>
    <t>LIMPEZA FINAL PARA ENTREGA DA OBRA</t>
  </si>
  <si>
    <t>ED-50266</t>
  </si>
  <si>
    <t>ED-7623</t>
  </si>
  <si>
    <t>ED-51132</t>
  </si>
  <si>
    <t>CARGA MECÂNICA DE MATERIAL DE QUALQUER NATUREZA SOBRE CAMINHÃO, EXCLUSIVE TRANSPORTE</t>
  </si>
  <si>
    <t>ED-29233</t>
  </si>
  <si>
    <t>ED-29235</t>
  </si>
  <si>
    <t>ED-7560</t>
  </si>
  <si>
    <t>TRANSPORTE EM CAMINHÃO, TRAÇÃO 6X2, TIPO TRUCADO, PESO BRUTO TOTAL (PBT) DE 23.000KG, COM CARROCERIA DE CARGA SECA, COM CAPACIDADE DE 15T, EM RODOVIA PAVIMENTADA, EXCLUSIVE MANOBRA, CARGA E DESCARGA</t>
  </si>
  <si>
    <t>ED-28562</t>
  </si>
  <si>
    <t>AUXILIAR DE TOPÓGRAFO COM ENCARGOS COMPLEMENTARES</t>
  </si>
  <si>
    <t>ED-28561</t>
  </si>
  <si>
    <t>TOPÓGRAFO COM ENCARGOS COMPLEMENTARES</t>
  </si>
  <si>
    <t>CO-27348</t>
  </si>
  <si>
    <t>%</t>
  </si>
  <si>
    <t>SEINFRA</t>
  </si>
  <si>
    <r>
      <rPr>
        <b/>
        <u/>
        <sz val="11"/>
        <rFont val="Aharoni"/>
        <charset val="177"/>
      </rPr>
      <t>PLANILHA ORÇAMENT</t>
    </r>
    <r>
      <rPr>
        <b/>
        <u/>
        <sz val="11"/>
        <rFont val="Abadi"/>
        <family val="2"/>
      </rPr>
      <t>Á</t>
    </r>
    <r>
      <rPr>
        <b/>
        <u/>
        <sz val="11"/>
        <rFont val="Aharoni"/>
        <charset val="177"/>
      </rPr>
      <t>RIA DE CUSTOS</t>
    </r>
  </si>
  <si>
    <t>PREFEITURA MUNICIPAL DE ARAXÁ/MG</t>
  </si>
  <si>
    <t xml:space="preserve">FORMA DE EXECUÇÃO: </t>
  </si>
  <si>
    <t>(    )</t>
  </si>
  <si>
    <t>DIRETA</t>
  </si>
  <si>
    <t>( X )</t>
  </si>
  <si>
    <t>INDIRETA</t>
  </si>
  <si>
    <t>% ISS MUNICIPAL:</t>
  </si>
  <si>
    <t>BDI:</t>
  </si>
  <si>
    <t>ITEM</t>
  </si>
  <si>
    <t>FONTE</t>
  </si>
  <si>
    <r>
      <t>C</t>
    </r>
    <r>
      <rPr>
        <b/>
        <sz val="8"/>
        <rFont val="Abadi"/>
        <family val="2"/>
      </rPr>
      <t>Ó</t>
    </r>
    <r>
      <rPr>
        <b/>
        <sz val="8"/>
        <rFont val="Aharoni"/>
        <charset val="177"/>
      </rPr>
      <t>DIGO</t>
    </r>
  </si>
  <si>
    <r>
      <t>DESCRIÇ</t>
    </r>
    <r>
      <rPr>
        <b/>
        <sz val="8"/>
        <rFont val="Abadi"/>
        <family val="2"/>
      </rPr>
      <t>Ã</t>
    </r>
    <r>
      <rPr>
        <b/>
        <sz val="8"/>
        <rFont val="Aharoni"/>
        <charset val="177"/>
      </rPr>
      <t>O</t>
    </r>
  </si>
  <si>
    <t>QUANTIDADE</t>
  </si>
  <si>
    <r>
      <t>PREÇO UNIT</t>
    </r>
    <r>
      <rPr>
        <b/>
        <sz val="8"/>
        <rFont val="Abadi"/>
        <family val="2"/>
      </rPr>
      <t>Á</t>
    </r>
    <r>
      <rPr>
        <b/>
        <sz val="8"/>
        <rFont val="Aharoni"/>
        <charset val="177"/>
      </rPr>
      <t>RIO S/ BDI</t>
    </r>
  </si>
  <si>
    <r>
      <t>PREÇO UNIT</t>
    </r>
    <r>
      <rPr>
        <b/>
        <sz val="8"/>
        <rFont val="Abadi"/>
        <family val="2"/>
      </rPr>
      <t>Á</t>
    </r>
    <r>
      <rPr>
        <b/>
        <sz val="8"/>
        <rFont val="Aharoni"/>
        <charset val="177"/>
      </rPr>
      <t>RIO C/ BDI</t>
    </r>
  </si>
  <si>
    <t>PREÇO TOTAL</t>
  </si>
  <si>
    <t>1.0</t>
  </si>
  <si>
    <t>1.1</t>
  </si>
  <si>
    <t>1.2</t>
  </si>
  <si>
    <t>2.0</t>
  </si>
  <si>
    <t>MOBILIZAÇÃO E DESMOBILIZAÇÃO DE OBRA</t>
  </si>
  <si>
    <t>2.1</t>
  </si>
  <si>
    <t>3.0</t>
  </si>
  <si>
    <t>3.1</t>
  </si>
  <si>
    <t>4.0</t>
  </si>
  <si>
    <t>4.1</t>
  </si>
  <si>
    <t>5.0</t>
  </si>
  <si>
    <t>5.1</t>
  </si>
  <si>
    <t>5.2</t>
  </si>
  <si>
    <t>6.0</t>
  </si>
  <si>
    <t>6.1</t>
  </si>
  <si>
    <t>7.0</t>
  </si>
  <si>
    <t>7.1</t>
  </si>
  <si>
    <t>TOTAL GERAL DA OBRA</t>
  </si>
  <si>
    <t>Data:</t>
  </si>
  <si>
    <t>SUDECAP</t>
  </si>
  <si>
    <t>IMPRIMAÇÃO COM EMULSÃO ASFÁLTICA - EAI, LIMPEZA MANUAL</t>
  </si>
  <si>
    <t>20.11.05</t>
  </si>
  <si>
    <t>PINTURA DE LIGAÇÃO COM RR-1C</t>
  </si>
  <si>
    <t>20.12.01</t>
  </si>
  <si>
    <t>3.2</t>
  </si>
  <si>
    <t>3.3</t>
  </si>
  <si>
    <t>VALOR</t>
  </si>
  <si>
    <t xml:space="preserve">Total item 3.0 =&gt;    </t>
  </si>
  <si>
    <t>02.12.01</t>
  </si>
  <si>
    <t>CORTE MECÂNICO COM SERRA CIRCULAR EM CONCRETO OU ASFALTO</t>
  </si>
  <si>
    <t>19.30.04</t>
  </si>
  <si>
    <t>SARJETA TIPO A - (50X10)CM - DES-R01 - PADRÃO SUDECAP</t>
  </si>
  <si>
    <t>20.10.03</t>
  </si>
  <si>
    <t xml:space="preserve">Total item 6.0 =&gt;    </t>
  </si>
  <si>
    <t>ADMINISTRAÇÃO DE OBRA</t>
  </si>
  <si>
    <t>4.1.2</t>
  </si>
  <si>
    <t xml:space="preserve">Total item 1.0 =&gt;    </t>
  </si>
  <si>
    <t xml:space="preserve">Total item 2.0 =&gt;    </t>
  </si>
  <si>
    <t xml:space="preserve">Total item 4.0 =&gt;    </t>
  </si>
  <si>
    <t>8.0</t>
  </si>
  <si>
    <t>8.1</t>
  </si>
  <si>
    <t>*DEMONSTRATIVO DE BDI EXTRAÍDO DA TABELA DE REFERÊNCIA (SETOP/SEINFRA)</t>
  </si>
  <si>
    <t>SINAPI</t>
  </si>
  <si>
    <t>CRONOGRAMA FÍSICO FINANCEIRO</t>
  </si>
  <si>
    <t>DISCRIMINAÇÃO DOS SERVIÇOS</t>
  </si>
  <si>
    <t>FÍSICO</t>
  </si>
  <si>
    <t>TOTAL</t>
  </si>
  <si>
    <t>FINANCEIRO</t>
  </si>
  <si>
    <t>FISICO (%)</t>
  </si>
  <si>
    <t>FINANCEIRO (R$)</t>
  </si>
  <si>
    <t>PRAZO PREVISTO PARA EXECUÇÃO DA OBRA:</t>
  </si>
  <si>
    <t>1 mês</t>
  </si>
  <si>
    <t>2 mês</t>
  </si>
  <si>
    <t>3 mês</t>
  </si>
  <si>
    <t xml:space="preserve">TOTAL GERAL   </t>
  </si>
  <si>
    <t>8.1.1</t>
  </si>
  <si>
    <t>4 mês</t>
  </si>
  <si>
    <t xml:space="preserve">Total item 7.0 =&gt;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</si>
  <si>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</si>
  <si>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CONE PARA SINALIZAÇÃO/ISOLAMENTO DE ÁREAS, ALTURA 75CM , INCLUSIVE FORNECIMENTO E MOVIMENTAÇÃO</t>
  </si>
  <si>
    <t>und</t>
  </si>
  <si>
    <t>2.2</t>
  </si>
  <si>
    <t>ENGENHEIRO/ARQUITETO, NÍVEL JÚNIOR, INCLUSIVE ENCARGOS
COMPLEMENTARES</t>
  </si>
  <si>
    <t>ENCARREGADO GERAL COM ENCARGOS COMPLEMENTARES</t>
  </si>
  <si>
    <t>3.4</t>
  </si>
  <si>
    <t>5.1.1</t>
  </si>
  <si>
    <t>5.2.1</t>
  </si>
  <si>
    <t>Apiloamento</t>
  </si>
  <si>
    <t xml:space="preserve">Sub-Total item 5.1 =&gt;    </t>
  </si>
  <si>
    <t xml:space="preserve">Sub-Total item 5.2 =&gt;    </t>
  </si>
  <si>
    <t>LASTRO DE CONCRETO MAGRO, INCLUSIVE TRANSPORTE, LANÇAMENTO E ADENSAMENTO</t>
  </si>
  <si>
    <t>Bueiro</t>
  </si>
  <si>
    <t>Poço de Visita</t>
  </si>
  <si>
    <t>Boca de Lobo</t>
  </si>
  <si>
    <t xml:space="preserve">Total item 8.0 =&gt;    </t>
  </si>
  <si>
    <t>LIMPEZA FINAL DE OBRA</t>
  </si>
  <si>
    <t>Limpeza</t>
  </si>
  <si>
    <t>5.1.2</t>
  </si>
  <si>
    <t>Transporte dos Materiais</t>
  </si>
  <si>
    <t>Transportes</t>
  </si>
  <si>
    <t>TRANSPORTE DE MATERIAL DE QUALQUER NATUREZA DMT &gt; 10KM (transp. CM-30)</t>
  </si>
  <si>
    <t>TRANSPORTE DE MATERIAL DE QUALQUER NATUREZA EM CAMINHÃO, DISTÂNCIA MAIORES QUE 30KM, DENTRO DO PERÍMETRO URBANO, EXCLUSIVE CARGA, INCLUSIVE DESCARGA (Transporte do CBUQ da Usina até a Obra)</t>
  </si>
  <si>
    <t>Corte e demolição do asfalto</t>
  </si>
  <si>
    <t>5.2.2</t>
  </si>
  <si>
    <t>Pavimentação asfáltica</t>
  </si>
  <si>
    <t>4.1.1</t>
  </si>
  <si>
    <t>4.1.3</t>
  </si>
  <si>
    <t>4.1.4</t>
  </si>
  <si>
    <t>4.2</t>
  </si>
  <si>
    <t>4.2.1</t>
  </si>
  <si>
    <t>4.2.2</t>
  </si>
  <si>
    <t>4.2.3</t>
  </si>
  <si>
    <t>4.3</t>
  </si>
  <si>
    <t>4.3.1</t>
  </si>
  <si>
    <t>4.4</t>
  </si>
  <si>
    <t>4.4.1</t>
  </si>
  <si>
    <t>4.4.2</t>
  </si>
  <si>
    <t>4.4.3</t>
  </si>
  <si>
    <t xml:space="preserve">RECOMPOSIÇÃO DO PAVIMENTO </t>
  </si>
  <si>
    <t xml:space="preserve">Sub-Total item 4.1 =&gt;    </t>
  </si>
  <si>
    <t xml:space="preserve">Sub-Total item 4.2 =&gt;    </t>
  </si>
  <si>
    <t xml:space="preserve">Sub-Total item 4.3 =&gt;    </t>
  </si>
  <si>
    <t>EXECUÇÃO E APLICAÇÃO DE CONCRETO BETUMINOSO USINADO A QUENTE (CBUQ), MASSA COMERCIAL, INCLUINDO FORNECIMENTO E TRANSPORTE DOS AGREGADOS E MATERIAL BETUMINOSO, EXCLUSIVE TRANSPORTE DA MASSA ASFÁLTICA ATÉ A PISTA - espessura 5 cm</t>
  </si>
  <si>
    <t>DRENAGEM PLUVIAL</t>
  </si>
  <si>
    <t>60.33.13</t>
  </si>
  <si>
    <t>TELA DE AÇO SOLDADA NERVURADA, CA-60, Q-503, (7,97 KG/M2), DIÂMETRO DO FIO = 8,0MM, PAINEL 2,45 X 6,00 M, ESPAÇAMENTO DA MALHA 10 X 10 CM</t>
  </si>
  <si>
    <t>103799</t>
  </si>
  <si>
    <t>PEDRA DE MÃO FIXADA COM CONCRETO PARA BACIA DE DISSIPAÇÃO, 40% DE CONCRETO EM VOLUME, FCK = 20 MPA, COM USO DE JERICA E PREPARO EM BETONEIRA DE 600 L - AREIA, BRITA E PEDRA DE MÃO COMERCIAIS LANÇAMENTO, ADENSAMENTO E ACABAMENTO. AF_08/2022</t>
  </si>
  <si>
    <t>6.1.1</t>
  </si>
  <si>
    <t>6.1.2</t>
  </si>
  <si>
    <t>6.2</t>
  </si>
  <si>
    <t>6.2.1</t>
  </si>
  <si>
    <t>6.3</t>
  </si>
  <si>
    <t>6.3.1</t>
  </si>
  <si>
    <t>6.4</t>
  </si>
  <si>
    <t>6.4.1</t>
  </si>
  <si>
    <t>6.5</t>
  </si>
  <si>
    <t>6.5.1</t>
  </si>
  <si>
    <t>6.6</t>
  </si>
  <si>
    <t>6.6.1</t>
  </si>
  <si>
    <t>6.6.2</t>
  </si>
  <si>
    <t>6.6.3</t>
  </si>
  <si>
    <t>6.6.4</t>
  </si>
  <si>
    <t>6.6.5</t>
  </si>
  <si>
    <t xml:space="preserve">Sub-Total item 6.5 =&gt;    </t>
  </si>
  <si>
    <t>8.1.2</t>
  </si>
  <si>
    <t>8.2</t>
  </si>
  <si>
    <t>8.2.1</t>
  </si>
  <si>
    <t xml:space="preserve">Sub-Total item 8.1 =&gt;    </t>
  </si>
  <si>
    <t xml:space="preserve">Sub-Total item 8.2 =&gt;    </t>
  </si>
  <si>
    <t>9.0</t>
  </si>
  <si>
    <t>9.1</t>
  </si>
  <si>
    <t>9.1.1</t>
  </si>
  <si>
    <t xml:space="preserve">Total item 9.0 =&gt;    </t>
  </si>
  <si>
    <t>MEMORIA DE CALCULO DE QUANTITATIVOS</t>
  </si>
  <si>
    <t xml:space="preserve">DATA: </t>
  </si>
  <si>
    <t>FORMA DE EXECUÇÃO</t>
  </si>
  <si>
    <t>(   )</t>
  </si>
  <si>
    <t>% ISS MUNICIPAL</t>
  </si>
  <si>
    <t xml:space="preserve">PONTE </t>
  </si>
  <si>
    <t>QNT</t>
  </si>
  <si>
    <t>DESCRIÇÃO DOS CALCULOS DE QUANTITATIVOS</t>
  </si>
  <si>
    <t>1 unidade</t>
  </si>
  <si>
    <t>m²</t>
  </si>
  <si>
    <t>6 meses de cronograma</t>
  </si>
  <si>
    <t>22 horas por mês x 6 meses = 132 horas</t>
  </si>
  <si>
    <t>44 horas por mês x 6 meses = 264 horas</t>
  </si>
  <si>
    <t>m³</t>
  </si>
  <si>
    <t>m³xkm</t>
  </si>
  <si>
    <t>98525</t>
  </si>
  <si>
    <t>LIMPEZA MECANIZADA DE CAMADA VEGETAL, VEGETAÇÃO E PEQUENAS ÁRVORES (DIÂMETRO DE TRONCO MENOR QUE 0,20 M), COM TRATOR DE ESTEIRAS.</t>
  </si>
  <si>
    <t>5.1.3</t>
  </si>
  <si>
    <t xml:space="preserve">Escoramento </t>
  </si>
  <si>
    <t>6.1.3</t>
  </si>
  <si>
    <t>6.1.4</t>
  </si>
  <si>
    <t>6.1.5</t>
  </si>
  <si>
    <t>TUBO DE CONCRETO PARA REDES COLETORAS DE ÁGUAS PLUVIAIS, DIÂMETRO DE 400 MM, JUNTA RÍGIDA INSTALADO EM LOCAL COM ALTO NÍVEL DE INTERFERÊNCIAS - FORNECIMENTO E ASSENTAMENTO.</t>
  </si>
  <si>
    <t>6.1.6</t>
  </si>
  <si>
    <t>TUBO DE CONCRETO PARA REDES COLETORAS DE ÁGUAS PLUVIAIS, DIÂMETRO DE 800 MM, JUNTA RÍGIDA, INSTALADO EM LOCAL COM ALTO NÍVEL DE INTERFERÊNCIAS - FORNECIMENTO E ASSENTAMENTO.</t>
  </si>
  <si>
    <t>CAIXA COM GRELHA DUPLA RETANGULAR, EM ALVENARIA COM BLOCOS DE CONCRETO, DIMENSÕES INTERNAS: 0,5X2,2X1 M.</t>
  </si>
  <si>
    <t>ASSENTAMENTO DE GUIA (MEIO-FIO) EM TRECHO CURVO, CONFECCIONADA EM CONCRETO PRÉ-FABRICADO, DIMENSÕES 100X15X13X30 CM (COMPRIMENTO X BASE INFERIOR X BASE SUPERIOR X ALTURA).</t>
  </si>
  <si>
    <t>6.4.2</t>
  </si>
  <si>
    <t>94288</t>
  </si>
  <si>
    <t>EXECUÇÃO DE SARJETA DE CONCRETO USINADO, MOLDADA IN LOCO EM TRECHO CURVO, 30 CM BASE X 10 CM ALTURA.</t>
  </si>
  <si>
    <t>6.5.2</t>
  </si>
  <si>
    <t>7.1.1</t>
  </si>
  <si>
    <t>7.2</t>
  </si>
  <si>
    <t>7.2.1</t>
  </si>
  <si>
    <t>7.3</t>
  </si>
  <si>
    <t>7.3.1</t>
  </si>
  <si>
    <t>7.3.2</t>
  </si>
  <si>
    <t>7.3.3</t>
  </si>
  <si>
    <t>2.3</t>
  </si>
  <si>
    <t>2.4</t>
  </si>
  <si>
    <t>2.5</t>
  </si>
  <si>
    <t>20 unidades</t>
  </si>
  <si>
    <t>1 unidade de placa nas dimensões: 3,00 m de largura x 1,50 altura = 4,50 m²</t>
  </si>
  <si>
    <t>h</t>
  </si>
  <si>
    <t>381,36 m² x 0,05 cm (espessura) = 19,06 m³</t>
  </si>
  <si>
    <t>19,06 m³ x 13,40 km (DMT) = 255,40 m³xkm</t>
  </si>
  <si>
    <t>DEMOLIÇÕES / LIMPEZA</t>
  </si>
  <si>
    <t>TRANSPORTE DE MATERIAL DE QUALQUER NATUREZA EM CAMINHÃO, DISTÂNCIA MAIOR QUE 10KM E MENOR OU IGUAL A 20KM, DENTRO DO PERÍMETRO URBANO, EXCLUSIVE CARGA, INCLUSIVE DESCARGA (DMT 13,40 km)</t>
  </si>
  <si>
    <t>Demolição de meio fio / sarjeta</t>
  </si>
  <si>
    <t>4.2.4</t>
  </si>
  <si>
    <t>DEMOLIÇÃO MANUAL DE SARJETA OU SARJETÃO DE CONCRETO,
INCLUSIVE AFASTAMENTO E EMPILHAMENTO, EXCLUSIVE TRANSPORTE E RETIRADA DO MATERIAL DEMOLIDO</t>
  </si>
  <si>
    <t>ESCAVAÇÃO / EROSÃO</t>
  </si>
  <si>
    <t>125,00 m + 7,00 m = 132,00 m</t>
  </si>
  <si>
    <t>125,00 m + 7,00 m = 132,00 m x 0,30 cm= 39,60 m²</t>
  </si>
  <si>
    <t>9,90 m³ x 13,40 km (DMT) = 132,66 m³xkm</t>
  </si>
  <si>
    <t>Escavação da rede</t>
  </si>
  <si>
    <t>Erosão</t>
  </si>
  <si>
    <t>Limpeza de camada vegetal</t>
  </si>
  <si>
    <t xml:space="preserve">Apiloamento </t>
  </si>
  <si>
    <t>APILOAMENTO MECANIZADO EM FUNDO DE VALA COM PLACA
VIBRATÓRIA, EXCLUSIVE ESCAVAÇÃO</t>
  </si>
  <si>
    <t>Execução de rede pluvial</t>
  </si>
  <si>
    <t>Berço e Contra-Berço</t>
  </si>
  <si>
    <t>Reaterro</t>
  </si>
  <si>
    <t>Meio Fio e Sarjeta</t>
  </si>
  <si>
    <t>Dissipador de Energia</t>
  </si>
  <si>
    <t>Rede ø 400 mm = 82,22 m x 1,00 m (altura) x 1,20 m (largura) = 98,66 m³                                                                                                                     Rede ø 800 mm = 188,47 m x 2,50 m (altura) x 1,50 m (largura) = 706,76 m³                                                                                                    Poço de Visita = 5,00 und x 1,90 m x 1,90 m x 1,00 m = 18,05 m³                                                                                                              98,66 m³ + 706,76 m³ + 18,05 m³ = 823,47 m³</t>
  </si>
  <si>
    <t>Rede ø 400 mm = 82,22 m x 1,00 m (altura) x 1,20 m (largura) = 98,66 m³                                                                                                                     Rede ø 800 mm = 188,47 m x 2,50 m (altura) x 1,50 m (largura) = 706,76 m³                                                                                                    Poço de Visita = 5,00 und x 1,90 m x 1,90 m x 1,00 m = 18,05 m³                                                                                                              98,66 m³ + 706,76 m³ + 18,05 m³ = 823,47 m³ x 1,30% = 1070,51 m³</t>
  </si>
  <si>
    <t>Rede ø 400 mm = 82,22 m x  1,20 m (largura) = 98,66 m²                                                                                                                           Rede ø 800 mm = 188,47 m  x 1,50 m (largura) = 282,70 m²                                                                                                                                                                                          98,66 m² + 282,70 m² = 381,36 m²</t>
  </si>
  <si>
    <t>Metragem conforme projeto = 82,22 m</t>
  </si>
  <si>
    <t>Metragem conforme projeto = 188,47 m</t>
  </si>
  <si>
    <t>Quantidade conforme projeto = 14,00 und</t>
  </si>
  <si>
    <t>94274</t>
  </si>
  <si>
    <t>6.4.3</t>
  </si>
  <si>
    <t>6.5.3</t>
  </si>
  <si>
    <t>Quantidade conforme projeto = 5,00 und</t>
  </si>
  <si>
    <t>5,00 m x 0,50 cm = 2,50 m</t>
  </si>
  <si>
    <t xml:space="preserve">Sub-Total item 6.1 =&gt;    </t>
  </si>
  <si>
    <t xml:space="preserve">Sub-Total item 6.2 =&gt;    </t>
  </si>
  <si>
    <t xml:space="preserve">Sub-Total item 6.3 =&gt;    </t>
  </si>
  <si>
    <t xml:space="preserve">Sub-Total item 6.4 =&gt;    </t>
  </si>
  <si>
    <t>Metragem conforme projeto = 53,30 m</t>
  </si>
  <si>
    <t>Metragem conforme projeto = 125,00 m + 7,00 m = 132,00 m</t>
  </si>
  <si>
    <t>Rede ø 400 mm = 82,22 m x  1,20 m (largura) = 98,66 m²                                                                                                                           Rede ø 800 mm = 188,47 m  x 1,50 m (largura) = 282,70 m²                                                                                                                                                                                          98,66 m² + 282,70 m² = 381,36 m² x 0,30 cm = 114,41 m³</t>
  </si>
  <si>
    <t>REGULARIZAÇÃO E COMPACTAÇÃO MECÂNICA DE TERRENO COM
ROLO VIBRATÓRIO, EXCLUSIVE DESMATAMENTO, DESTOCAMENTO, LIMPEZA/ROÇADA DO TERRENO</t>
  </si>
  <si>
    <t>Regularização e Recomposição de Base</t>
  </si>
  <si>
    <t>RECOMPOSIÇÃO DE BASE E OU SUB-BASE PARA REMENDO PROFUNDO DE SOLO BRITA (40/60) - INCLUSO RETIRADA E COLOCAÇÃO DO MATERIAL.</t>
  </si>
  <si>
    <t>101827</t>
  </si>
  <si>
    <t>7.1.2</t>
  </si>
  <si>
    <t>txkm</t>
  </si>
  <si>
    <t xml:space="preserve">Sub-Total item 7.1 =&gt;    </t>
  </si>
  <si>
    <t xml:space="preserve">Sub-Total item 7.2 =&gt;    </t>
  </si>
  <si>
    <t xml:space="preserve">Sub-Total item 7.3 =&gt;    </t>
  </si>
  <si>
    <t>7.4</t>
  </si>
  <si>
    <t>7.4.1</t>
  </si>
  <si>
    <t>7.4.2</t>
  </si>
  <si>
    <t xml:space="preserve">Sub-Total item 7.4 =&gt;    </t>
  </si>
  <si>
    <t>OBRAS COMPLEMENTARES</t>
  </si>
  <si>
    <t>Execução de passeio</t>
  </si>
  <si>
    <t>Alambrado</t>
  </si>
  <si>
    <t>ALAMBRADO EM MOURÕES DE CONCRETO, COM TELA DE ARAME GALVANIZADO (INCLUSIVE MURETA EM CONCRETO).</t>
  </si>
  <si>
    <t>21,00 m x 4,40 m = 92,40 m²</t>
  </si>
  <si>
    <t xml:space="preserve">Sub-Total item 6.6 =&gt;    </t>
  </si>
  <si>
    <t>Envelopamento da rede</t>
  </si>
  <si>
    <t xml:space="preserve">Total item 5.0 =&gt;    </t>
  </si>
  <si>
    <t>Volume = 420 m³ x 1,30% empolamento = 546,00 m³</t>
  </si>
  <si>
    <t>92747</t>
  </si>
  <si>
    <t>MURO DE GABIÃO, ENCHIMENTO COM PEDRA DE MÃO TIPO RACHÃO, DE GRAVIDADE, COM GAIOLAS DE COMPRIMENTO IGUAL A 2 M, PARA MUROS COM ALTURA MAIOR QUE 6 M E MENOR OU IGUAL A 10 M - FORNECIMENTO E EXECUÇÃO.</t>
  </si>
  <si>
    <t>kg</t>
  </si>
  <si>
    <t>6.6.6</t>
  </si>
  <si>
    <t>Conforme resumo do projeto = 40,00 m²</t>
  </si>
  <si>
    <t>Conforme resumo do projeto = 223,12 kg + 7,40 kg = 230,52 kg</t>
  </si>
  <si>
    <t>Conforme resumo do projeto = 5,00 m³</t>
  </si>
  <si>
    <t xml:space="preserve">Dissipador: ((4,50 m + 2,60m/2) x 5,00m) = 17,75 m² x 0,20 cm = 3,55 m³       </t>
  </si>
  <si>
    <t>Área = 2,00 m x 2,55 m = 5,10 m² x 7,97 kg/m² (consumo) = 40,65 kg</t>
  </si>
  <si>
    <t>Prazo de Execução: 06 meses</t>
  </si>
  <si>
    <t>Rede ø 400 mm = 82,22 m x  1,20 m (largura) = 98,66 m² x 0,40 (área da seção) = 39,46 m³                                                                                                                          Rede ø 800 mm = 188,47 m  x 1,50 m (largura) = 282,70 m² x 1,35 ((área da seção) = 381,64 m³                                                                                                                                                                                       39,46 m³ + 381,64 m³ = 421,10 m³ x 1,30% = 547,43 m³</t>
  </si>
  <si>
    <t>ED-50393</t>
  </si>
  <si>
    <t>MOBILIZAÇÃO E DESMOBILIZAÇÃO DE OBRA EM CENTRO URBANO
OU REGIÃO LIMÍTROFE COM VALOR ENTRE 1.000.000,01 E 3.000.000,00</t>
  </si>
  <si>
    <t>0,30% do valor da obra</t>
  </si>
  <si>
    <r>
      <t xml:space="preserve">OBRA: </t>
    </r>
    <r>
      <rPr>
        <sz val="8"/>
        <rFont val="Abadi"/>
      </rPr>
      <t>RECUPERAÇÃO DE EROSÃO E ADEQUAÇÃO DE REDE DE DRENAGEM PLUVIAL</t>
    </r>
  </si>
  <si>
    <r>
      <rPr>
        <b/>
        <sz val="8"/>
        <rFont val="Abadi"/>
        <family val="2"/>
      </rPr>
      <t>REGIÃO/MÊS DE REFERÊNCIA:</t>
    </r>
    <r>
      <rPr>
        <sz val="8"/>
        <rFont val="Abadi"/>
        <family val="2"/>
      </rPr>
      <t xml:space="preserve"> </t>
    </r>
    <r>
      <rPr>
        <sz val="8"/>
        <color theme="1"/>
        <rFont val="Abadi"/>
      </rPr>
      <t>SETOP/SEINFRA REGIÃO TRIÂNGULO E ALTO PARANAÍBA - ABRIL/ 2025 E JANEIRO/2026 - SEM DESONERAÇÃO; SINAPI - 02/2026 - SEM DESONERAÇÃO; SUDECAP - 10/2025</t>
    </r>
  </si>
  <si>
    <r>
      <t xml:space="preserve">REGIÃO/MêS DE REFERÊNCIA: </t>
    </r>
    <r>
      <rPr>
        <sz val="9"/>
        <rFont val="Calibri"/>
        <family val="2"/>
        <scheme val="minor"/>
      </rPr>
      <t>SETOP/SEINFRA REGIÃO TRIÂNGULO E ALTO PARANAÍBA - ABRIL/ 2025 E JANEIRO/2026 - SEM DESONERAÇÃO; SINAPI - 02/2026 - SEM DESONERAÇÃO; SUDECAP - 10/2025</t>
    </r>
  </si>
  <si>
    <r>
      <t xml:space="preserve">OBRA: </t>
    </r>
    <r>
      <rPr>
        <sz val="9"/>
        <rFont val="Calibri"/>
        <family val="2"/>
        <scheme val="minor"/>
      </rPr>
      <t>RECUPERAÇÃO DE EROSÃO E ADEQUAÇÃO DE REDE DE DRENAGEM PLUVIAL</t>
    </r>
  </si>
  <si>
    <t>Rede ø 400 mm = 82,22 m x  1,20 m (largura) = 98,66 m²                                                                                                                                                                                                                         Rede ø 800 mm = 188,47 m  x  1,50 m (largura) = 282,70 m²                                                                                                                                            98,66 m² + 282,70 m² = 381,36 m²</t>
  </si>
  <si>
    <t xml:space="preserve">Rede ø 400 mm = 82,22 m x  2 lados = 164,44 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Rede ø 800 mm = 188,47 m  x  2 lados = 376,94 m                                                                                                                                                                                                                                         164,44 m + 376,94 m = 541,38 m   </t>
  </si>
  <si>
    <t xml:space="preserve"> 132,00 m x 0,30 cm x 0,10 cm = 3,96 m³ (sarjeta)                                                                                                                                                                                                                                                 132,00 m x 0,30 x 0,15 = 5,94 m³ (meio-fio)                                                                                                                                                                                            3,96 m³ + 5,94 m³ = 9,90 m³</t>
  </si>
  <si>
    <t>20,00 m x 20,00 m = 400 m² (geral)                                                                                                                                                                                                                                                                                                           125,00 m x 3,00 m = 375 m² (passeio)                                                                                                                                                                                                400,00 m² + 375,00 m² = 775,00 m²</t>
  </si>
  <si>
    <t>400,00 m² x 0,50 = 200,00 m³                                                                                                                                                                                                                    375,00 m² x 0,30 = 112,50 m³                                                                                                                                                                                                                     200,00 m³+ 112,50 m³ = 312,50 m³</t>
  </si>
  <si>
    <t>312,50 m³ x 13,40 km (DMT) = 4187,50 m³xkm</t>
  </si>
  <si>
    <r>
      <t>Volume escavado: 1070,51 m³ - Reaterro: 421,10 m³ x 1,30% = 547,43 m³                                                                                                                           1070,51 m³ - 547,43 m³ = 523,08 m³ x 13,40 km (DMT) = 7009,27 m³xkm</t>
    </r>
    <r>
      <rPr>
        <sz val="9"/>
        <color rgb="FFFF0000"/>
        <rFont val="Calibri"/>
        <family val="2"/>
        <scheme val="minor"/>
      </rPr>
      <t xml:space="preserve"> </t>
    </r>
  </si>
  <si>
    <t xml:space="preserve">Gabião: Base: 15,00 m (comprimento)  x 7,00 (largura) = 105,00 m² x 0,20 cm = 21,00 m³   </t>
  </si>
  <si>
    <t xml:space="preserve">     Dissipador: ((4,50 m + 2,60m/2) x 5,00m) = 17,75 m² x 0,20 cm = 3,55 m³                                                                                                                                            </t>
  </si>
  <si>
    <t>ED-50986</t>
  </si>
  <si>
    <t>8.2.2</t>
  </si>
  <si>
    <t>PORTÃO EM TUBO DE AÇO GALVANIZADO COM COSTURA, DIÂMETRO DE 1.1/2" (38,1MM), ESP. 2MM, COM TELA QUADRICULADA ONDULADA, TRAMA DE 1/2" (12,70MM), FIO 12 (2, 77MM), EXCLUSIVE CADEADO E PINTURA</t>
  </si>
  <si>
    <t>8.2.3</t>
  </si>
  <si>
    <t>PINTURA ESMALTE BASE SOLVENTE EM ESTRUTURA METÁLICA, DUAS (2) DEMÃOS, COM APLICAÇÃO MANUAL, INCLUSIVE UMA (1) DEMÃO FUNDO GALVANIZADO</t>
  </si>
  <si>
    <t>ED-50497</t>
  </si>
  <si>
    <t>1,00 m (largura x 2,20 m (altura) = 2,20 m²</t>
  </si>
  <si>
    <t>Remoção de cerca</t>
  </si>
  <si>
    <t xml:space="preserve">Sub-Total item 4.4 =&gt;    </t>
  </si>
  <si>
    <t>REMOÇÃO DE ALAMBRADOS PARA QUADRAS POLIESPORTIVAS, ESTRUTURADO POR TUBOS DE AÇO GALVANIZADO, COM TELA DE ARAME GALVANIZADO, DE FORMA MANUAL, SEM REAPROVEITAMENTO.</t>
  </si>
  <si>
    <t>Área = 57,20 m x 2,00 m = 114,40 m²</t>
  </si>
  <si>
    <t>5.2.3</t>
  </si>
  <si>
    <t>Transporte da pedra</t>
  </si>
  <si>
    <t>TRANSPORTE DE MATERIAL DE QUALQUER NATUREZA EM CAMINHÃO, DISTÂNCIA MAIORES QUE 30KM, DENTRO DO PERÍMETRO URBANO, EXCLUSIVE CARGA, INCLUSIVE DESCARGA</t>
  </si>
  <si>
    <t xml:space="preserve">Metragem 141,00 m x 1,50 largura = 211,50 m² </t>
  </si>
  <si>
    <t>Metragem conforme projeto: 141,00 m</t>
  </si>
  <si>
    <t>Rede ø 400 mm = 82,22 m x  1,20 m (largura) = 98,66 m²                                                                                                                           Rede ø 800 mm = 188,47 m  x 1,50 m (largura) = 282,70 m²                                                                                                                                                                                          98,66 m² + 282,70 m² = 381,36 m² x 0,15 cm = 57,20 m³</t>
  </si>
  <si>
    <t>22 horas por mês x 2 meses = 44 horas</t>
  </si>
  <si>
    <t>101573</t>
  </si>
  <si>
    <t>ESCORAMENTO DE VALA, TIPO PONTALETEAMENTO, COM PROFUNDIDADE DE 1,5 A 3,0 M, LARGURA MAIOR OU IGUAL A 1,5 M E MENOR QUE 2,5 M.</t>
  </si>
  <si>
    <t>Área = 381,86 m²</t>
  </si>
  <si>
    <t>Rede ø 400 mm = 82,22 m x 1,00 m (altura) x 2 lados = 164,44 m²                                                                                                                     Rede ø 800 mm = 188,47 m x 2,50 m (altura) x 2 lados = 942,35 m²                                                                                                                                                                                         164,44 m² + 942,35 m² = 1106,79 m² / 2 Reaproveitamento = 553,40 m²</t>
  </si>
  <si>
    <t>6.6.7</t>
  </si>
  <si>
    <t>Volume: 3,55 m³ x 44,50 km (DMT) = 157,97 m³xkm</t>
  </si>
  <si>
    <t>Rede ø 400 mm = 82,22 m x  1,20 m (largura) = 98,66 m²                                                                                                                           Rede ø 800 mm = 188,47 m  x 1,50 m (largura) = 282,70 m²                                                                                                                                                                                          98,66 m² + 282,70 m² = 381,36 m² + trecho 6,00 m² = 387,36 m²</t>
  </si>
  <si>
    <t>Rede ø 400 mm = 82,22 m x  1,20 m (largura) = 98,66 m²                                                                                                                           Rede ø 800 mm = 188,47 m  x 1,50 m (largura) = 282,70 m²                                                                                                                                                                                          98,66 m² + 282,70 m² + 6 m² = 387,36 m² x 0,30 cm = 116,21 m³</t>
  </si>
  <si>
    <t>Volume: 116,21 m³ x 0,40% (brita) x 1,45 (densidade) x 44,50 Km (DMT) = 2999,38 m³xkm</t>
  </si>
  <si>
    <t xml:space="preserve">Rede ø 400 mm = 82,22 m x  1,20 m (largura) = 98,66 m²                                                                                                                           Rede ø 800 mm = 188,47 m  x 1,50 m (largura) = 282,70 m²                                                                                                                                                                                          98,66 m² + 282,70 m² + 6 m² = 387,36 m² </t>
  </si>
  <si>
    <t>Área = 387,36 m² x 0,05 cm = 19,36 m³</t>
  </si>
  <si>
    <t xml:space="preserve">Área: 387,36 m² x 44,50 km (DMT) x 0,0012 = 20,68 txkm </t>
  </si>
  <si>
    <t>Área = 387,36 m² x 0,05 cm = 19,36 m³ x 8,00 km (DMT) = 154,88 m³xkm</t>
  </si>
  <si>
    <t>5.2.4</t>
  </si>
  <si>
    <t>PEDRA DE MÃO FIXADA COM CONCRETO PARA BACIA DE DISSIPAÇÃO, 40% DE CONCRETO EM VOLUME, FCK = 20 MPA, COM USO DE JERICA E PREPARO EM BETONEIRA DE 600 L - AREIA, BRITA E PEDRA DE MÃO COMERCIAIS - LANÇAMENTO, ADENSAMENTO E ACABAMENTO.</t>
  </si>
  <si>
    <t>Volume: 100 m³</t>
  </si>
  <si>
    <t>Volume = 546,00 m³ + 100,00 m³ = 646,00m³ x 44,50 km (DMT) = 28747,00 m³xkm</t>
  </si>
  <si>
    <r>
      <t xml:space="preserve">LOCAL: </t>
    </r>
    <r>
      <rPr>
        <sz val="8"/>
        <rFont val="Abadi"/>
      </rPr>
      <t xml:space="preserve"> RUA ANTÔNIA D. FONTES / RUA TERESA GUIMARÃES NATAL- BAIRRO BOA VISTA, MUNICÍPIO DE ARAXÁ/MG</t>
    </r>
  </si>
  <si>
    <r>
      <t xml:space="preserve">LOCAL: </t>
    </r>
    <r>
      <rPr>
        <sz val="9"/>
        <rFont val="Calibri"/>
        <family val="2"/>
        <scheme val="minor"/>
      </rPr>
      <t>RUA ANTÔNIA D. FONTES / RUA TERESA GUIMARÃES NATAL- BAIRRO BOA VISTA, MUNICÍPIO DE ARAXÁ/MG</t>
    </r>
  </si>
  <si>
    <t>Data: 24/03/2026</t>
  </si>
  <si>
    <t>5 mês</t>
  </si>
  <si>
    <t>6 mês</t>
  </si>
  <si>
    <t>104801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</si>
</sst>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2" formatCode="_-&quot;R$&quot;\ * #,##0_-;\-&quot;R$&quot;\ * #,##0_-;_-&quot;R$&quot;\ * &quot;-&quot;_-;_-@_-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000"/>
    <numFmt numFmtId="165" formatCode="&quot;R$&quot;#,##0.00"/>
    <numFmt numFmtId="166" formatCode="_(&quot;R$ &quot;* #,##0.00_);_(&quot;R$ &quot;* \(#,##0.00\);_(&quot;R$ &quot;* &quot;-&quot;??_);_(@_)"/>
    <numFmt numFmtId="167" formatCode="_(* #,##0.00_);_(* \(#,##0.00\);_(* &quot;-&quot;??_);_(@_)"/>
    <numFmt numFmtId="168" formatCode="&quot;R$&quot;\ #,##0.00"/>
    <numFmt numFmtId="169" formatCode="_-&quot;R$&quot;* #,##0.00_-;\-&quot;R$&quot;* #,##0.00_-;_-&quot;R$&quot;* &quot;-&quot;??_-;_-@_-"/>
    <numFmt numFmtId="170" formatCode="0.000"/>
  </numFmts>
  <fonts count="5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haroni"/>
      <charset val="177"/>
    </font>
    <font>
      <b/>
      <sz val="10"/>
      <name val="Aharoni"/>
      <charset val="177"/>
    </font>
    <font>
      <sz val="10"/>
      <color indexed="8"/>
      <name val="Abadi"/>
      <family val="2"/>
    </font>
    <font>
      <b/>
      <u/>
      <sz val="11"/>
      <name val="Aharoni"/>
      <charset val="177"/>
    </font>
    <font>
      <b/>
      <u/>
      <sz val="11"/>
      <name val="Abadi"/>
      <family val="2"/>
    </font>
    <font>
      <b/>
      <sz val="11"/>
      <name val="Aharoni"/>
      <charset val="177"/>
    </font>
    <font>
      <sz val="10"/>
      <color rgb="FFFF0000"/>
      <name val="Abadi"/>
      <family val="2"/>
    </font>
    <font>
      <b/>
      <sz val="8"/>
      <name val="Abadi"/>
      <family val="2"/>
    </font>
    <font>
      <sz val="8"/>
      <name val="Abadi"/>
      <family val="2"/>
    </font>
    <font>
      <b/>
      <sz val="8"/>
      <name val="Aharoni"/>
      <charset val="177"/>
    </font>
    <font>
      <b/>
      <sz val="9"/>
      <name val="Aharoni"/>
      <charset val="177"/>
    </font>
    <font>
      <sz val="8"/>
      <color indexed="8"/>
      <name val="Abadi"/>
      <family val="2"/>
    </font>
    <font>
      <b/>
      <sz val="8"/>
      <color theme="3"/>
      <name val="Abadi"/>
      <family val="2"/>
    </font>
    <font>
      <b/>
      <sz val="8"/>
      <color indexed="8"/>
      <name val="Abadi"/>
      <family val="2"/>
    </font>
    <font>
      <b/>
      <sz val="9"/>
      <name val="Abadi"/>
      <family val="2"/>
    </font>
    <font>
      <b/>
      <sz val="8"/>
      <name val="Abadi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Abadi"/>
    </font>
    <font>
      <sz val="8"/>
      <color rgb="FFFF0000"/>
      <name val="Abadi"/>
      <family val="2"/>
    </font>
    <font>
      <sz val="8"/>
      <name val="Abadi"/>
    </font>
    <font>
      <sz val="10"/>
      <name val="Arial"/>
      <family val="2"/>
    </font>
    <font>
      <b/>
      <sz val="8"/>
      <color theme="3"/>
      <name val="Abadi"/>
    </font>
    <font>
      <sz val="12"/>
      <color rgb="FFFF0000"/>
      <name val="Abadi"/>
    </font>
    <font>
      <sz val="12"/>
      <color rgb="FFFF0000"/>
      <name val="Abadi"/>
      <family val="2"/>
    </font>
    <font>
      <sz val="8"/>
      <color theme="1"/>
      <name val="Abad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10000"/>
      <name val="Calibri"/>
      <family val="2"/>
      <scheme val="minor"/>
    </font>
    <font>
      <sz val="9"/>
      <color rgb="FF01000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</font>
    <font>
      <sz val="8"/>
      <color indexed="8"/>
      <name val="Arial Nova"/>
      <family val="2"/>
    </font>
    <font>
      <sz val="8"/>
      <name val="Arial Nova"/>
      <family val="2"/>
    </font>
    <font>
      <sz val="9"/>
      <color theme="1"/>
      <name val="Arial"/>
      <family val="2"/>
    </font>
    <font>
      <sz val="9"/>
      <color rgb="FFFF0000"/>
      <name val="Calibri"/>
      <family val="2"/>
      <scheme val="minor"/>
    </font>
    <font>
      <sz val="14"/>
      <color rgb="FFFF0000"/>
      <name val="Abadi"/>
      <family val="2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0" borderId="0"/>
    <xf numFmtId="9" fontId="1" fillId="0" borderId="0"/>
    <xf numFmtId="0" fontId="1" fillId="0" borderId="0" applyNumberFormat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4" fillId="0" borderId="0"/>
    <xf numFmtId="0" fontId="32" fillId="0" borderId="0"/>
    <xf numFmtId="44" fontId="1" fillId="0" borderId="0" quotePrefix="1" applyFont="0" applyFill="0" applyBorder="0" applyAlignment="0">
      <protection locked="0"/>
    </xf>
    <xf numFmtId="0" fontId="3" fillId="0" borderId="0"/>
    <xf numFmtId="0" fontId="3" fillId="0" borderId="0"/>
    <xf numFmtId="0" fontId="1" fillId="0" borderId="0"/>
    <xf numFmtId="9" fontId="1" fillId="0" borderId="0" quotePrefix="1" applyFont="0" applyFill="0" applyBorder="0" applyAlignment="0">
      <protection locked="0"/>
    </xf>
    <xf numFmtId="43" fontId="1" fillId="0" borderId="0" quotePrefix="1" applyFont="0" applyFill="0" applyBorder="0" applyAlignment="0">
      <protection locked="0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0" fontId="1" fillId="0" borderId="0"/>
  </cellStyleXfs>
  <cellXfs count="383">
    <xf numFmtId="0" fontId="0" fillId="0" borderId="0" xfId="0"/>
    <xf numFmtId="0" fontId="7" fillId="0" borderId="0" xfId="0" applyFont="1"/>
    <xf numFmtId="0" fontId="11" fillId="0" borderId="0" xfId="0" applyFont="1"/>
    <xf numFmtId="4" fontId="12" fillId="0" borderId="10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10" fontId="12" fillId="3" borderId="10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4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6" fillId="0" borderId="0" xfId="0" applyFont="1"/>
    <xf numFmtId="0" fontId="13" fillId="0" borderId="10" xfId="0" applyFont="1" applyBorder="1" applyAlignment="1">
      <alignment horizontal="center" vertical="center" wrapText="1"/>
    </xf>
    <xf numFmtId="1" fontId="13" fillId="0" borderId="10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4" fontId="17" fillId="0" borderId="10" xfId="0" applyNumberFormat="1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center" vertical="center" wrapText="1"/>
    </xf>
    <xf numFmtId="4" fontId="13" fillId="0" borderId="9" xfId="0" applyNumberFormat="1" applyFont="1" applyBorder="1" applyAlignment="1">
      <alignment horizontal="center" vertical="center" wrapText="1"/>
    </xf>
    <xf numFmtId="0" fontId="18" fillId="4" borderId="0" xfId="0" applyFont="1" applyFill="1"/>
    <xf numFmtId="49" fontId="13" fillId="0" borderId="10" xfId="0" applyNumberFormat="1" applyFont="1" applyBorder="1" applyAlignment="1">
      <alignment horizontal="center" vertical="center" wrapText="1"/>
    </xf>
    <xf numFmtId="49" fontId="13" fillId="3" borderId="10" xfId="0" applyNumberFormat="1" applyFont="1" applyFill="1" applyBorder="1" applyAlignment="1">
      <alignment horizontal="center" vertical="center" wrapText="1"/>
    </xf>
    <xf numFmtId="4" fontId="17" fillId="3" borderId="10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4" fontId="17" fillId="0" borderId="2" xfId="0" applyNumberFormat="1" applyFont="1" applyBorder="1" applyAlignment="1">
      <alignment horizontal="center" vertical="center" wrapText="1"/>
    </xf>
    <xf numFmtId="165" fontId="13" fillId="0" borderId="2" xfId="0" applyNumberFormat="1" applyFont="1" applyBorder="1" applyAlignment="1">
      <alignment horizontal="center" vertical="center" wrapText="1"/>
    </xf>
    <xf numFmtId="165" fontId="13" fillId="0" borderId="3" xfId="0" applyNumberFormat="1" applyFont="1" applyBorder="1" applyAlignment="1">
      <alignment horizontal="center" vertical="center" wrapText="1"/>
    </xf>
    <xf numFmtId="4" fontId="7" fillId="0" borderId="0" xfId="0" applyNumberFormat="1" applyFont="1"/>
    <xf numFmtId="44" fontId="13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4" fontId="13" fillId="0" borderId="10" xfId="0" applyNumberFormat="1" applyFont="1" applyBorder="1" applyAlignment="1">
      <alignment horizontal="center" vertical="center" wrapText="1"/>
    </xf>
    <xf numFmtId="44" fontId="12" fillId="0" borderId="10" xfId="0" applyNumberFormat="1" applyFont="1" applyBorder="1" applyAlignment="1">
      <alignment horizontal="center" vertical="center" wrapText="1"/>
    </xf>
    <xf numFmtId="44" fontId="12" fillId="0" borderId="9" xfId="0" applyNumberFormat="1" applyFont="1" applyBorder="1" applyAlignment="1">
      <alignment horizontal="center" vertical="center" wrapText="1"/>
    </xf>
    <xf numFmtId="0" fontId="18" fillId="0" borderId="0" xfId="0" applyFont="1"/>
    <xf numFmtId="0" fontId="26" fillId="0" borderId="10" xfId="0" applyFont="1" applyBorder="1" applyAlignment="1">
      <alignment horizontal="center" vertical="center"/>
    </xf>
    <xf numFmtId="10" fontId="26" fillId="0" borderId="10" xfId="16" applyNumberFormat="1" applyFont="1" applyBorder="1" applyAlignment="1">
      <alignment horizontal="center" vertical="center"/>
    </xf>
    <xf numFmtId="168" fontId="22" fillId="0" borderId="10" xfId="17" applyNumberFormat="1" applyFont="1" applyBorder="1" applyAlignment="1">
      <alignment horizontal="center" vertical="center"/>
    </xf>
    <xf numFmtId="168" fontId="0" fillId="0" borderId="0" xfId="0" applyNumberFormat="1"/>
    <xf numFmtId="44" fontId="0" fillId="0" borderId="0" xfId="0" applyNumberFormat="1"/>
    <xf numFmtId="0" fontId="1" fillId="0" borderId="2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44" fontId="1" fillId="0" borderId="2" xfId="15" applyFont="1" applyFill="1" applyBorder="1" applyAlignment="1">
      <alignment horizontal="center" vertical="center"/>
    </xf>
    <xf numFmtId="10" fontId="1" fillId="0" borderId="2" xfId="6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7" fontId="28" fillId="0" borderId="2" xfId="17" applyFont="1" applyFill="1" applyBorder="1" applyAlignment="1">
      <alignment horizontal="center" vertical="center"/>
    </xf>
    <xf numFmtId="168" fontId="1" fillId="0" borderId="27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44" fontId="1" fillId="0" borderId="0" xfId="15" applyFont="1" applyFill="1" applyBorder="1" applyAlignment="1">
      <alignment horizontal="center" vertical="center"/>
    </xf>
    <xf numFmtId="10" fontId="1" fillId="0" borderId="0" xfId="6" applyNumberFormat="1" applyFont="1" applyFill="1" applyBorder="1" applyAlignment="1">
      <alignment horizontal="center" vertical="center"/>
    </xf>
    <xf numFmtId="167" fontId="28" fillId="0" borderId="0" xfId="17" applyFont="1" applyFill="1" applyBorder="1" applyAlignment="1">
      <alignment horizontal="center" vertical="center"/>
    </xf>
    <xf numFmtId="168" fontId="1" fillId="0" borderId="21" xfId="0" applyNumberFormat="1" applyFont="1" applyBorder="1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5" fillId="0" borderId="10" xfId="0" applyFont="1" applyFill="1" applyBorder="1" applyAlignment="1">
      <alignment horizontal="center" vertical="center"/>
    </xf>
    <xf numFmtId="44" fontId="13" fillId="0" borderId="10" xfId="0" applyNumberFormat="1" applyFont="1" applyFill="1" applyBorder="1" applyAlignment="1">
      <alignment horizontal="center" vertical="center" wrapText="1"/>
    </xf>
    <xf numFmtId="4" fontId="17" fillId="0" borderId="10" xfId="0" applyNumberFormat="1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10" fontId="24" fillId="4" borderId="10" xfId="16" applyNumberFormat="1" applyFont="1" applyFill="1" applyBorder="1" applyAlignment="1">
      <alignment horizontal="center" vertical="center"/>
    </xf>
    <xf numFmtId="9" fontId="24" fillId="4" borderId="25" xfId="16" applyFont="1" applyFill="1" applyBorder="1" applyAlignment="1">
      <alignment horizontal="center" vertical="center"/>
    </xf>
    <xf numFmtId="168" fontId="24" fillId="4" borderId="10" xfId="18" applyNumberFormat="1" applyFont="1" applyFill="1" applyBorder="1" applyAlignment="1">
      <alignment horizontal="center" vertical="center"/>
    </xf>
    <xf numFmtId="168" fontId="24" fillId="4" borderId="25" xfId="18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wrapText="1"/>
    </xf>
    <xf numFmtId="44" fontId="29" fillId="0" borderId="10" xfId="0" applyNumberFormat="1" applyFont="1" applyFill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0" fontId="16" fillId="0" borderId="0" xfId="0" applyFont="1" applyFill="1"/>
    <xf numFmtId="0" fontId="30" fillId="0" borderId="0" xfId="0" applyFont="1" applyFill="1" applyAlignment="1">
      <alignment horizontal="center" vertical="center"/>
    </xf>
    <xf numFmtId="0" fontId="13" fillId="0" borderId="10" xfId="0" applyFont="1" applyFill="1" applyBorder="1" applyAlignment="1">
      <alignment horizontal="left" vertical="center" wrapText="1"/>
    </xf>
    <xf numFmtId="0" fontId="31" fillId="0" borderId="10" xfId="0" applyFont="1" applyBorder="1" applyAlignment="1">
      <alignment horizontal="left" vertical="center" wrapText="1"/>
    </xf>
    <xf numFmtId="44" fontId="20" fillId="0" borderId="10" xfId="0" applyNumberFormat="1" applyFont="1" applyBorder="1" applyAlignment="1">
      <alignment horizontal="center" vertical="center" wrapText="1"/>
    </xf>
    <xf numFmtId="44" fontId="16" fillId="0" borderId="0" xfId="0" applyNumberFormat="1" applyFont="1"/>
    <xf numFmtId="0" fontId="12" fillId="0" borderId="10" xfId="0" applyFont="1" applyFill="1" applyBorder="1" applyAlignment="1">
      <alignment horizontal="left" vertical="center" wrapText="1"/>
    </xf>
    <xf numFmtId="4" fontId="33" fillId="0" borderId="10" xfId="0" applyNumberFormat="1" applyFont="1" applyBorder="1" applyAlignment="1">
      <alignment horizontal="center" vertical="center" wrapText="1"/>
    </xf>
    <xf numFmtId="44" fontId="19" fillId="5" borderId="11" xfId="0" applyNumberFormat="1" applyFont="1" applyFill="1" applyBorder="1" applyAlignment="1">
      <alignment horizontal="center" vertical="center" wrapText="1"/>
    </xf>
    <xf numFmtId="49" fontId="13" fillId="0" borderId="10" xfId="0" quotePrefix="1" applyNumberFormat="1" applyFont="1" applyBorder="1" applyAlignment="1">
      <alignment horizontal="center" vertical="center" wrapText="1"/>
    </xf>
    <xf numFmtId="4" fontId="13" fillId="0" borderId="10" xfId="0" quotePrefix="1" applyNumberFormat="1" applyFont="1" applyBorder="1" applyAlignment="1">
      <alignment horizontal="center" vertical="center" wrapText="1"/>
    </xf>
    <xf numFmtId="44" fontId="34" fillId="0" borderId="0" xfId="0" applyNumberFormat="1" applyFont="1"/>
    <xf numFmtId="44" fontId="35" fillId="0" borderId="0" xfId="0" applyNumberFormat="1" applyFont="1"/>
    <xf numFmtId="10" fontId="26" fillId="0" borderId="25" xfId="16" applyNumberFormat="1" applyFont="1" applyFill="1" applyBorder="1" applyAlignment="1">
      <alignment horizontal="center" vertical="center"/>
    </xf>
    <xf numFmtId="168" fontId="22" fillId="0" borderId="25" xfId="17" applyNumberFormat="1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14" fontId="12" fillId="0" borderId="9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10" fontId="16" fillId="0" borderId="0" xfId="0" applyNumberFormat="1" applyFont="1"/>
    <xf numFmtId="0" fontId="13" fillId="0" borderId="10" xfId="0" applyFont="1" applyBorder="1" applyAlignment="1">
      <alignment horizontal="left" vertical="top" wrapText="1"/>
    </xf>
    <xf numFmtId="0" fontId="12" fillId="0" borderId="10" xfId="0" applyFont="1" applyFill="1" applyBorder="1" applyAlignment="1">
      <alignment horizontal="center" vertical="center" wrapText="1"/>
    </xf>
    <xf numFmtId="49" fontId="12" fillId="0" borderId="10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49" fontId="12" fillId="7" borderId="8" xfId="0" applyNumberFormat="1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left" vertical="center" wrapText="1"/>
    </xf>
    <xf numFmtId="2" fontId="13" fillId="7" borderId="8" xfId="11" applyNumberFormat="1" applyFont="1" applyFill="1" applyBorder="1" applyAlignment="1">
      <alignment horizontal="center" vertical="center" wrapText="1"/>
    </xf>
    <xf numFmtId="4" fontId="13" fillId="7" borderId="9" xfId="0" applyNumberFormat="1" applyFont="1" applyFill="1" applyBorder="1" applyAlignment="1">
      <alignment horizontal="center" vertical="center" wrapText="1"/>
    </xf>
    <xf numFmtId="4" fontId="13" fillId="7" borderId="8" xfId="0" applyNumberFormat="1" applyFont="1" applyFill="1" applyBorder="1" applyAlignment="1">
      <alignment horizontal="center" vertical="center" wrapText="1"/>
    </xf>
    <xf numFmtId="165" fontId="12" fillId="7" borderId="9" xfId="0" applyNumberFormat="1" applyFont="1" applyFill="1" applyBorder="1" applyAlignment="1">
      <alignment horizontal="center" vertical="center" wrapText="1"/>
    </xf>
    <xf numFmtId="0" fontId="16" fillId="7" borderId="0" xfId="0" applyFont="1" applyFill="1"/>
    <xf numFmtId="0" fontId="12" fillId="7" borderId="8" xfId="0" applyFont="1" applyFill="1" applyBorder="1" applyAlignment="1">
      <alignment horizontal="left" vertical="center" wrapText="1"/>
    </xf>
    <xf numFmtId="0" fontId="12" fillId="7" borderId="9" xfId="0" applyFont="1" applyFill="1" applyBorder="1" applyAlignment="1">
      <alignment horizontal="left" vertical="center" wrapText="1"/>
    </xf>
    <xf numFmtId="44" fontId="12" fillId="7" borderId="9" xfId="0" applyNumberFormat="1" applyFont="1" applyFill="1" applyBorder="1" applyAlignment="1">
      <alignment horizontal="center" vertical="center" wrapText="1"/>
    </xf>
    <xf numFmtId="0" fontId="18" fillId="7" borderId="0" xfId="0" applyFont="1" applyFill="1"/>
    <xf numFmtId="0" fontId="12" fillId="7" borderId="8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8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8" xfId="0" applyFont="1" applyBorder="1" applyAlignment="1">
      <alignment horizontal="right" vertical="center" wrapText="1"/>
    </xf>
    <xf numFmtId="2" fontId="39" fillId="0" borderId="10" xfId="0" applyNumberFormat="1" applyFont="1" applyBorder="1" applyAlignment="1">
      <alignment horizontal="center" vertical="center"/>
    </xf>
    <xf numFmtId="44" fontId="39" fillId="0" borderId="10" xfId="15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2" fontId="39" fillId="0" borderId="10" xfId="0" applyNumberFormat="1" applyFont="1" applyBorder="1" applyAlignment="1">
      <alignment horizontal="center" vertical="center" wrapText="1"/>
    </xf>
    <xf numFmtId="10" fontId="41" fillId="0" borderId="10" xfId="6" applyNumberFormat="1" applyFont="1" applyBorder="1" applyAlignment="1">
      <alignment horizontal="center" vertical="center"/>
    </xf>
    <xf numFmtId="0" fontId="39" fillId="9" borderId="10" xfId="0" applyFont="1" applyFill="1" applyBorder="1" applyAlignment="1">
      <alignment horizontal="center" vertical="center"/>
    </xf>
    <xf numFmtId="0" fontId="42" fillId="9" borderId="10" xfId="0" applyFont="1" applyFill="1" applyBorder="1" applyAlignment="1">
      <alignment horizontal="center" vertical="center" wrapText="1"/>
    </xf>
    <xf numFmtId="0" fontId="42" fillId="9" borderId="10" xfId="0" applyFont="1" applyFill="1" applyBorder="1" applyAlignment="1">
      <alignment horizontal="center" vertical="center"/>
    </xf>
    <xf numFmtId="2" fontId="42" fillId="9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42" fillId="9" borderId="10" xfId="0" applyNumberFormat="1" applyFont="1" applyFill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left" vertical="center" wrapText="1"/>
    </xf>
    <xf numFmtId="2" fontId="43" fillId="0" borderId="10" xfId="6" applyNumberFormat="1" applyFont="1" applyFill="1" applyBorder="1" applyAlignment="1" applyProtection="1">
      <alignment horizontal="center" vertical="center" wrapText="1"/>
    </xf>
    <xf numFmtId="169" fontId="0" fillId="0" borderId="0" xfId="0" applyNumberFormat="1" applyAlignment="1">
      <alignment vertical="center"/>
    </xf>
    <xf numFmtId="1" fontId="43" fillId="0" borderId="10" xfId="0" applyNumberFormat="1" applyFont="1" applyBorder="1" applyAlignment="1">
      <alignment horizontal="center" vertical="center" wrapText="1"/>
    </xf>
    <xf numFmtId="170" fontId="43" fillId="0" borderId="10" xfId="6" applyNumberFormat="1" applyFont="1" applyFill="1" applyBorder="1" applyAlignment="1" applyProtection="1">
      <alignment horizontal="center" vertical="center" wrapText="1"/>
    </xf>
    <xf numFmtId="0" fontId="41" fillId="9" borderId="10" xfId="0" applyFont="1" applyFill="1" applyBorder="1" applyAlignment="1">
      <alignment horizontal="center" vertical="center"/>
    </xf>
    <xf numFmtId="2" fontId="43" fillId="3" borderId="10" xfId="0" applyNumberFormat="1" applyFont="1" applyFill="1" applyBorder="1" applyAlignment="1">
      <alignment horizontal="center" vertical="center" wrapText="1"/>
    </xf>
    <xf numFmtId="0" fontId="41" fillId="3" borderId="10" xfId="0" applyFont="1" applyFill="1" applyBorder="1" applyAlignment="1">
      <alignment horizontal="center" vertical="center"/>
    </xf>
    <xf numFmtId="2" fontId="43" fillId="0" borderId="10" xfId="0" applyNumberFormat="1" applyFont="1" applyBorder="1" applyAlignment="1">
      <alignment horizontal="center" vertical="center" wrapText="1"/>
    </xf>
    <xf numFmtId="0" fontId="44" fillId="3" borderId="10" xfId="0" applyFont="1" applyFill="1" applyBorder="1" applyAlignment="1">
      <alignment horizontal="center" vertical="center"/>
    </xf>
    <xf numFmtId="0" fontId="44" fillId="3" borderId="10" xfId="0" applyFont="1" applyFill="1" applyBorder="1" applyAlignment="1">
      <alignment horizontal="center" vertical="center" wrapText="1"/>
    </xf>
    <xf numFmtId="1" fontId="44" fillId="3" borderId="10" xfId="0" applyNumberFormat="1" applyFont="1" applyFill="1" applyBorder="1" applyAlignment="1">
      <alignment horizontal="center" vertical="center" wrapText="1"/>
    </xf>
    <xf numFmtId="0" fontId="44" fillId="3" borderId="10" xfId="0" applyFont="1" applyFill="1" applyBorder="1" applyAlignment="1">
      <alignment horizontal="left" vertical="center" wrapText="1"/>
    </xf>
    <xf numFmtId="2" fontId="44" fillId="3" borderId="10" xfId="0" applyNumberFormat="1" applyFont="1" applyFill="1" applyBorder="1" applyAlignment="1">
      <alignment horizontal="center" vertical="center"/>
    </xf>
    <xf numFmtId="0" fontId="38" fillId="0" borderId="0" xfId="0" applyFont="1" applyAlignment="1">
      <alignment vertical="center"/>
    </xf>
    <xf numFmtId="0" fontId="39" fillId="10" borderId="10" xfId="0" applyFont="1" applyFill="1" applyBorder="1" applyAlignment="1">
      <alignment horizontal="center" vertical="center"/>
    </xf>
    <xf numFmtId="0" fontId="42" fillId="10" borderId="10" xfId="0" applyFont="1" applyFill="1" applyBorder="1" applyAlignment="1">
      <alignment horizontal="center" vertical="center" wrapText="1"/>
    </xf>
    <xf numFmtId="2" fontId="42" fillId="10" borderId="10" xfId="0" applyNumberFormat="1" applyFont="1" applyFill="1" applyBorder="1" applyAlignment="1">
      <alignment horizontal="center" vertical="center" wrapText="1"/>
    </xf>
    <xf numFmtId="49" fontId="31" fillId="0" borderId="10" xfId="0" applyNumberFormat="1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left" vertical="center" wrapText="1"/>
    </xf>
    <xf numFmtId="2" fontId="44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1" fillId="0" borderId="7" xfId="0" applyFont="1" applyBorder="1" applyAlignment="1">
      <alignment horizontal="center" vertical="center" wrapText="1"/>
    </xf>
    <xf numFmtId="2" fontId="44" fillId="0" borderId="10" xfId="0" applyNumberFormat="1" applyFont="1" applyBorder="1" applyAlignment="1">
      <alignment horizontal="center" vertical="center"/>
    </xf>
    <xf numFmtId="49" fontId="43" fillId="0" borderId="10" xfId="0" applyNumberFormat="1" applyFont="1" applyBorder="1" applyAlignment="1">
      <alignment horizontal="center" vertical="center" wrapText="1"/>
    </xf>
    <xf numFmtId="2" fontId="44" fillId="3" borderId="10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39" fillId="10" borderId="15" xfId="0" applyFont="1" applyFill="1" applyBorder="1" applyAlignment="1">
      <alignment horizontal="center" vertical="center"/>
    </xf>
    <xf numFmtId="0" fontId="42" fillId="10" borderId="15" xfId="0" applyFont="1" applyFill="1" applyBorder="1" applyAlignment="1">
      <alignment horizontal="center" vertical="center" wrapText="1"/>
    </xf>
    <xf numFmtId="2" fontId="42" fillId="10" borderId="15" xfId="0" applyNumberFormat="1" applyFont="1" applyFill="1" applyBorder="1" applyAlignment="1">
      <alignment horizontal="center" vertical="center" wrapText="1"/>
    </xf>
    <xf numFmtId="0" fontId="41" fillId="3" borderId="16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49" fontId="13" fillId="0" borderId="16" xfId="0" applyNumberFormat="1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left" vertical="center" wrapText="1"/>
    </xf>
    <xf numFmtId="2" fontId="43" fillId="3" borderId="16" xfId="0" applyNumberFormat="1" applyFont="1" applyFill="1" applyBorder="1" applyAlignment="1">
      <alignment horizontal="center" vertical="center" wrapText="1"/>
    </xf>
    <xf numFmtId="0" fontId="39" fillId="9" borderId="16" xfId="0" applyFont="1" applyFill="1" applyBorder="1" applyAlignment="1">
      <alignment horizontal="center" vertical="center"/>
    </xf>
    <xf numFmtId="0" fontId="42" fillId="9" borderId="16" xfId="0" applyFont="1" applyFill="1" applyBorder="1" applyAlignment="1">
      <alignment horizontal="center" vertical="center" wrapText="1"/>
    </xf>
    <xf numFmtId="2" fontId="42" fillId="9" borderId="16" xfId="0" applyNumberFormat="1" applyFont="1" applyFill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41" fillId="0" borderId="10" xfId="0" applyFont="1" applyBorder="1" applyAlignment="1">
      <alignment vertical="center" wrapText="1"/>
    </xf>
    <xf numFmtId="2" fontId="41" fillId="0" borderId="10" xfId="0" applyNumberFormat="1" applyFont="1" applyBorder="1" applyAlignment="1">
      <alignment horizontal="center" vertical="center" wrapText="1"/>
    </xf>
    <xf numFmtId="0" fontId="13" fillId="0" borderId="10" xfId="0" applyNumberFormat="1" applyFont="1" applyBorder="1" applyAlignment="1">
      <alignment horizontal="center" vertical="center" wrapText="1"/>
    </xf>
    <xf numFmtId="0" fontId="41" fillId="0" borderId="10" xfId="0" applyNumberFormat="1" applyFont="1" applyBorder="1" applyAlignment="1">
      <alignment horizontal="center" vertical="center" wrapText="1"/>
    </xf>
    <xf numFmtId="44" fontId="38" fillId="0" borderId="0" xfId="0" applyNumberFormat="1" applyFont="1" applyAlignment="1">
      <alignment vertical="center"/>
    </xf>
    <xf numFmtId="2" fontId="46" fillId="0" borderId="10" xfId="0" applyNumberFormat="1" applyFont="1" applyBorder="1" applyAlignment="1">
      <alignment horizontal="center" vertical="center" wrapText="1"/>
    </xf>
    <xf numFmtId="4" fontId="42" fillId="10" borderId="15" xfId="0" applyNumberFormat="1" applyFont="1" applyFill="1" applyBorder="1" applyAlignment="1">
      <alignment horizontal="center" vertical="center" wrapText="1"/>
    </xf>
    <xf numFmtId="0" fontId="43" fillId="4" borderId="15" xfId="0" applyFont="1" applyFill="1" applyBorder="1" applyAlignment="1">
      <alignment horizontal="center" vertical="center" wrapText="1"/>
    </xf>
    <xf numFmtId="4" fontId="13" fillId="0" borderId="10" xfId="0" applyNumberFormat="1" applyFont="1" applyBorder="1" applyAlignment="1">
      <alignment horizontal="left" vertical="center" wrapText="1"/>
    </xf>
    <xf numFmtId="2" fontId="47" fillId="3" borderId="10" xfId="0" applyNumberFormat="1" applyFont="1" applyFill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/>
    </xf>
    <xf numFmtId="4" fontId="13" fillId="0" borderId="16" xfId="0" applyNumberFormat="1" applyFont="1" applyBorder="1" applyAlignment="1">
      <alignment horizontal="left" vertical="center" wrapText="1"/>
    </xf>
    <xf numFmtId="2" fontId="46" fillId="0" borderId="16" xfId="0" applyNumberFormat="1" applyFont="1" applyBorder="1" applyAlignment="1">
      <alignment horizontal="center" vertical="center" wrapText="1"/>
    </xf>
    <xf numFmtId="0" fontId="44" fillId="3" borderId="7" xfId="0" applyFont="1" applyFill="1" applyBorder="1" applyAlignment="1">
      <alignment horizontal="center" vertical="center"/>
    </xf>
    <xf numFmtId="0" fontId="44" fillId="0" borderId="10" xfId="0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0" fontId="44" fillId="0" borderId="10" xfId="0" applyFont="1" applyBorder="1" applyAlignment="1">
      <alignment horizontal="left" vertical="center" wrapText="1"/>
    </xf>
    <xf numFmtId="2" fontId="41" fillId="3" borderId="10" xfId="0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38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8" fillId="0" borderId="0" xfId="0" applyFont="1" applyAlignment="1">
      <alignment vertical="center"/>
    </xf>
    <xf numFmtId="2" fontId="48" fillId="0" borderId="0" xfId="0" applyNumberFormat="1" applyFont="1" applyAlignment="1">
      <alignment horizontal="center" vertical="center"/>
    </xf>
    <xf numFmtId="44" fontId="48" fillId="0" borderId="0" xfId="15" applyFont="1" applyAlignment="1">
      <alignment horizontal="center" vertical="center"/>
    </xf>
    <xf numFmtId="0" fontId="41" fillId="0" borderId="10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8" xfId="0" applyFont="1" applyBorder="1" applyAlignment="1">
      <alignment horizontal="right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49" fontId="13" fillId="4" borderId="10" xfId="0" applyNumberFormat="1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left" vertical="center" wrapText="1"/>
    </xf>
    <xf numFmtId="4" fontId="17" fillId="4" borderId="10" xfId="0" applyNumberFormat="1" applyFont="1" applyFill="1" applyBorder="1" applyAlignment="1">
      <alignment horizontal="center" vertical="center" wrapText="1"/>
    </xf>
    <xf numFmtId="44" fontId="13" fillId="4" borderId="10" xfId="0" applyNumberFormat="1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left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left" vertical="center" wrapText="1"/>
    </xf>
    <xf numFmtId="44" fontId="13" fillId="3" borderId="10" xfId="0" applyNumberFormat="1" applyFont="1" applyFill="1" applyBorder="1" applyAlignment="1">
      <alignment horizontal="center" vertical="center" wrapText="1"/>
    </xf>
    <xf numFmtId="0" fontId="12" fillId="0" borderId="10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39" fillId="10" borderId="10" xfId="0" applyNumberFormat="1" applyFont="1" applyFill="1" applyBorder="1" applyAlignment="1">
      <alignment horizontal="center" vertical="center"/>
    </xf>
    <xf numFmtId="4" fontId="13" fillId="0" borderId="10" xfId="0" applyNumberFormat="1" applyFont="1" applyFill="1" applyBorder="1" applyAlignment="1">
      <alignment horizontal="center" vertical="center" wrapText="1"/>
    </xf>
    <xf numFmtId="0" fontId="39" fillId="10" borderId="15" xfId="0" applyNumberFormat="1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left" vertical="center" wrapText="1"/>
    </xf>
    <xf numFmtId="2" fontId="43" fillId="3" borderId="15" xfId="0" applyNumberFormat="1" applyFont="1" applyFill="1" applyBorder="1" applyAlignment="1">
      <alignment horizontal="center" vertical="center" wrapText="1"/>
    </xf>
    <xf numFmtId="4" fontId="13" fillId="0" borderId="15" xfId="0" applyNumberFormat="1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left" vertical="top" wrapText="1"/>
    </xf>
    <xf numFmtId="49" fontId="41" fillId="0" borderId="10" xfId="0" applyNumberFormat="1" applyFont="1" applyFill="1" applyBorder="1" applyAlignment="1">
      <alignment horizontal="center" vertical="center"/>
    </xf>
    <xf numFmtId="0" fontId="43" fillId="0" borderId="10" xfId="0" applyFont="1" applyFill="1" applyBorder="1" applyAlignment="1">
      <alignment horizontal="center" vertical="center" wrapText="1"/>
    </xf>
    <xf numFmtId="2" fontId="43" fillId="0" borderId="10" xfId="0" applyNumberFormat="1" applyFont="1" applyFill="1" applyBorder="1" applyAlignment="1">
      <alignment horizontal="center" vertical="center" wrapText="1"/>
    </xf>
    <xf numFmtId="44" fontId="29" fillId="4" borderId="10" xfId="0" applyNumberFormat="1" applyFont="1" applyFill="1" applyBorder="1" applyAlignment="1">
      <alignment horizontal="center" vertical="center" wrapText="1"/>
    </xf>
    <xf numFmtId="49" fontId="12" fillId="4" borderId="10" xfId="0" applyNumberFormat="1" applyFont="1" applyFill="1" applyBorder="1" applyAlignment="1">
      <alignment horizontal="center" vertical="center" wrapText="1"/>
    </xf>
    <xf numFmtId="165" fontId="12" fillId="4" borderId="10" xfId="0" applyNumberFormat="1" applyFont="1" applyFill="1" applyBorder="1" applyAlignment="1">
      <alignment horizontal="center" vertical="center" wrapText="1"/>
    </xf>
    <xf numFmtId="0" fontId="39" fillId="4" borderId="10" xfId="0" applyFont="1" applyFill="1" applyBorder="1" applyAlignment="1">
      <alignment horizontal="center" vertical="center"/>
    </xf>
    <xf numFmtId="0" fontId="42" fillId="4" borderId="10" xfId="0" applyFont="1" applyFill="1" applyBorder="1" applyAlignment="1">
      <alignment horizontal="center" vertical="center" wrapText="1"/>
    </xf>
    <xf numFmtId="2" fontId="42" fillId="4" borderId="10" xfId="0" applyNumberFormat="1" applyFont="1" applyFill="1" applyBorder="1" applyAlignment="1">
      <alignment horizontal="center" vertical="center" wrapText="1"/>
    </xf>
    <xf numFmtId="0" fontId="39" fillId="4" borderId="10" xfId="0" applyFont="1" applyFill="1" applyBorder="1" applyAlignment="1">
      <alignment horizontal="left" vertical="center"/>
    </xf>
    <xf numFmtId="0" fontId="39" fillId="4" borderId="10" xfId="0" applyNumberFormat="1" applyFont="1" applyFill="1" applyBorder="1" applyAlignment="1">
      <alignment horizontal="left" vertical="center"/>
    </xf>
    <xf numFmtId="0" fontId="42" fillId="4" borderId="10" xfId="0" applyFont="1" applyFill="1" applyBorder="1" applyAlignment="1">
      <alignment horizontal="left" vertical="center" wrapText="1"/>
    </xf>
    <xf numFmtId="2" fontId="42" fillId="4" borderId="10" xfId="0" applyNumberFormat="1" applyFont="1" applyFill="1" applyBorder="1" applyAlignment="1">
      <alignment horizontal="left" vertical="center" wrapText="1"/>
    </xf>
    <xf numFmtId="44" fontId="20" fillId="0" borderId="9" xfId="0" applyNumberFormat="1" applyFont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right" vertical="center" wrapText="1"/>
    </xf>
    <xf numFmtId="44" fontId="20" fillId="4" borderId="9" xfId="0" applyNumberFormat="1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6" fillId="0" borderId="10" xfId="0" applyFont="1" applyFill="1" applyBorder="1" applyAlignment="1">
      <alignment vertical="center" wrapText="1"/>
    </xf>
    <xf numFmtId="10" fontId="12" fillId="0" borderId="10" xfId="6" applyNumberFormat="1" applyFont="1" applyFill="1" applyBorder="1" applyAlignment="1">
      <alignment horizontal="center" vertical="center"/>
    </xf>
    <xf numFmtId="165" fontId="13" fillId="4" borderId="10" xfId="0" applyNumberFormat="1" applyFont="1" applyFill="1" applyBorder="1" applyAlignment="1">
      <alignment horizontal="center" vertical="center" wrapText="1"/>
    </xf>
    <xf numFmtId="44" fontId="50" fillId="0" borderId="0" xfId="0" applyNumberFormat="1" applyFont="1"/>
    <xf numFmtId="0" fontId="13" fillId="0" borderId="16" xfId="0" applyNumberFormat="1" applyFont="1" applyFill="1" applyBorder="1" applyAlignment="1">
      <alignment horizontal="center" vertical="center" wrapText="1"/>
    </xf>
    <xf numFmtId="4" fontId="13" fillId="0" borderId="16" xfId="0" applyNumberFormat="1" applyFont="1" applyBorder="1" applyAlignment="1">
      <alignment horizontal="center" vertical="center" wrapText="1"/>
    </xf>
    <xf numFmtId="2" fontId="47" fillId="3" borderId="16" xfId="0" applyNumberFormat="1" applyFont="1" applyFill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0" fontId="42" fillId="0" borderId="10" xfId="0" applyFont="1" applyBorder="1" applyAlignment="1">
      <alignment horizontal="left" vertical="center" wrapText="1"/>
    </xf>
    <xf numFmtId="0" fontId="13" fillId="0" borderId="16" xfId="0" applyFont="1" applyFill="1" applyBorder="1" applyAlignment="1">
      <alignment horizontal="center" vertical="center" wrapText="1"/>
    </xf>
    <xf numFmtId="2" fontId="43" fillId="0" borderId="16" xfId="0" applyNumberFormat="1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left" vertical="center" wrapText="1"/>
    </xf>
    <xf numFmtId="10" fontId="26" fillId="0" borderId="7" xfId="16" applyNumberFormat="1" applyFont="1" applyBorder="1" applyAlignment="1">
      <alignment horizontal="center" vertical="center"/>
    </xf>
    <xf numFmtId="10" fontId="24" fillId="4" borderId="7" xfId="16" applyNumberFormat="1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left" vertical="center" wrapText="1"/>
    </xf>
    <xf numFmtId="44" fontId="43" fillId="0" borderId="7" xfId="6" applyNumberFormat="1" applyFont="1" applyBorder="1" applyAlignment="1">
      <alignment horizontal="center" vertical="center" wrapText="1"/>
    </xf>
    <xf numFmtId="44" fontId="43" fillId="0" borderId="8" xfId="6" applyNumberFormat="1" applyFont="1" applyBorder="1" applyAlignment="1">
      <alignment horizontal="center" vertical="center" wrapText="1"/>
    </xf>
    <xf numFmtId="44" fontId="43" fillId="0" borderId="9" xfId="6" applyNumberFormat="1" applyFont="1" applyBorder="1" applyAlignment="1">
      <alignment horizontal="center" vertical="center" wrapText="1"/>
    </xf>
    <xf numFmtId="0" fontId="42" fillId="9" borderId="7" xfId="15" applyNumberFormat="1" applyFont="1" applyFill="1" applyBorder="1" applyAlignment="1" applyProtection="1">
      <alignment horizontal="center" vertical="center" wrapText="1"/>
    </xf>
    <xf numFmtId="0" fontId="42" fillId="9" borderId="8" xfId="15" applyNumberFormat="1" applyFont="1" applyFill="1" applyBorder="1" applyAlignment="1" applyProtection="1">
      <alignment horizontal="center" vertical="center" wrapText="1"/>
    </xf>
    <xf numFmtId="0" fontId="42" fillId="9" borderId="9" xfId="15" applyNumberFormat="1" applyFont="1" applyFill="1" applyBorder="1" applyAlignment="1" applyProtection="1">
      <alignment horizontal="center" vertical="center" wrapText="1"/>
    </xf>
    <xf numFmtId="44" fontId="42" fillId="10" borderId="7" xfId="15" applyFont="1" applyFill="1" applyBorder="1" applyAlignment="1" applyProtection="1">
      <alignment horizontal="center" vertical="center" wrapText="1"/>
    </xf>
    <xf numFmtId="44" fontId="42" fillId="10" borderId="8" xfId="15" applyFont="1" applyFill="1" applyBorder="1" applyAlignment="1" applyProtection="1">
      <alignment horizontal="center" vertical="center" wrapText="1"/>
    </xf>
    <xf numFmtId="44" fontId="42" fillId="10" borderId="9" xfId="15" applyFont="1" applyFill="1" applyBorder="1" applyAlignment="1" applyProtection="1">
      <alignment horizontal="center" vertical="center" wrapText="1"/>
    </xf>
    <xf numFmtId="0" fontId="44" fillId="0" borderId="7" xfId="6" applyNumberFormat="1" applyFont="1" applyBorder="1" applyAlignment="1">
      <alignment horizontal="center" vertical="center" wrapText="1"/>
    </xf>
    <xf numFmtId="0" fontId="44" fillId="0" borderId="8" xfId="6" applyNumberFormat="1" applyFont="1" applyBorder="1" applyAlignment="1">
      <alignment horizontal="center" vertical="center" wrapText="1"/>
    </xf>
    <xf numFmtId="0" fontId="44" fillId="0" borderId="9" xfId="6" applyNumberFormat="1" applyFont="1" applyBorder="1" applyAlignment="1">
      <alignment horizontal="center" vertical="center" wrapText="1"/>
    </xf>
    <xf numFmtId="44" fontId="44" fillId="3" borderId="7" xfId="6" applyNumberFormat="1" applyFont="1" applyFill="1" applyBorder="1" applyAlignment="1">
      <alignment horizontal="center" vertical="center" wrapText="1"/>
    </xf>
    <xf numFmtId="44" fontId="44" fillId="3" borderId="8" xfId="6" applyNumberFormat="1" applyFont="1" applyFill="1" applyBorder="1" applyAlignment="1">
      <alignment horizontal="center" vertical="center" wrapText="1"/>
    </xf>
    <xf numFmtId="44" fontId="44" fillId="3" borderId="9" xfId="6" applyNumberFormat="1" applyFont="1" applyFill="1" applyBorder="1" applyAlignment="1">
      <alignment horizontal="center" vertical="center" wrapText="1"/>
    </xf>
    <xf numFmtId="0" fontId="39" fillId="8" borderId="10" xfId="0" applyFont="1" applyFill="1" applyBorder="1" applyAlignment="1">
      <alignment horizontal="center" vertical="center"/>
    </xf>
    <xf numFmtId="0" fontId="40" fillId="0" borderId="10" xfId="0" applyFont="1" applyBorder="1" applyAlignment="1">
      <alignment horizontal="left" vertical="center" wrapText="1"/>
    </xf>
    <xf numFmtId="0" fontId="39" fillId="0" borderId="10" xfId="0" applyFont="1" applyBorder="1" applyAlignment="1">
      <alignment horizontal="center" vertical="center"/>
    </xf>
    <xf numFmtId="14" fontId="39" fillId="0" borderId="10" xfId="0" applyNumberFormat="1" applyFont="1" applyBorder="1" applyAlignment="1">
      <alignment horizontal="center" vertical="center"/>
    </xf>
    <xf numFmtId="10" fontId="40" fillId="0" borderId="10" xfId="15" applyNumberFormat="1" applyFont="1" applyFill="1" applyBorder="1" applyAlignment="1">
      <alignment horizontal="center" vertical="center"/>
    </xf>
    <xf numFmtId="44" fontId="44" fillId="0" borderId="7" xfId="6" applyNumberFormat="1" applyFont="1" applyBorder="1" applyAlignment="1">
      <alignment horizontal="center" vertical="center" wrapText="1"/>
    </xf>
    <xf numFmtId="44" fontId="44" fillId="0" borderId="8" xfId="6" applyNumberFormat="1" applyFont="1" applyBorder="1" applyAlignment="1">
      <alignment horizontal="center" vertical="center" wrapText="1"/>
    </xf>
    <xf numFmtId="44" fontId="44" fillId="0" borderId="9" xfId="6" applyNumberFormat="1" applyFont="1" applyBorder="1" applyAlignment="1">
      <alignment horizontal="center" vertical="center" wrapText="1"/>
    </xf>
    <xf numFmtId="0" fontId="44" fillId="0" borderId="7" xfId="6" applyNumberFormat="1" applyFont="1" applyFill="1" applyBorder="1" applyAlignment="1">
      <alignment horizontal="center" vertical="center" wrapText="1"/>
    </xf>
    <xf numFmtId="0" fontId="44" fillId="0" borderId="8" xfId="6" applyNumberFormat="1" applyFont="1" applyFill="1" applyBorder="1" applyAlignment="1">
      <alignment horizontal="center" vertical="center" wrapText="1"/>
    </xf>
    <xf numFmtId="0" fontId="44" fillId="0" borderId="9" xfId="6" applyNumberFormat="1" applyFont="1" applyFill="1" applyBorder="1" applyAlignment="1">
      <alignment horizontal="center" vertical="center" wrapText="1"/>
    </xf>
    <xf numFmtId="44" fontId="41" fillId="0" borderId="7" xfId="6" applyNumberFormat="1" applyFont="1" applyBorder="1" applyAlignment="1">
      <alignment horizontal="center" vertical="center" wrapText="1"/>
    </xf>
    <xf numFmtId="44" fontId="41" fillId="0" borderId="8" xfId="6" applyNumberFormat="1" applyFont="1" applyBorder="1" applyAlignment="1">
      <alignment horizontal="center" vertical="center" wrapText="1"/>
    </xf>
    <xf numFmtId="44" fontId="41" fillId="0" borderId="9" xfId="6" applyNumberFormat="1" applyFont="1" applyBorder="1" applyAlignment="1">
      <alignment horizontal="center" vertical="center" wrapText="1"/>
    </xf>
    <xf numFmtId="0" fontId="39" fillId="3" borderId="10" xfId="0" applyFont="1" applyFill="1" applyBorder="1" applyAlignment="1">
      <alignment horizontal="center" vertical="center"/>
    </xf>
    <xf numFmtId="0" fontId="39" fillId="8" borderId="7" xfId="0" applyFont="1" applyFill="1" applyBorder="1" applyAlignment="1">
      <alignment horizontal="center" vertical="center"/>
    </xf>
    <xf numFmtId="0" fontId="39" fillId="8" borderId="8" xfId="0" applyFont="1" applyFill="1" applyBorder="1" applyAlignment="1">
      <alignment horizontal="center" vertical="center"/>
    </xf>
    <xf numFmtId="0" fontId="39" fillId="8" borderId="9" xfId="0" applyFont="1" applyFill="1" applyBorder="1" applyAlignment="1">
      <alignment horizontal="center" vertical="center"/>
    </xf>
    <xf numFmtId="44" fontId="42" fillId="10" borderId="1" xfId="15" applyFont="1" applyFill="1" applyBorder="1" applyAlignment="1" applyProtection="1">
      <alignment horizontal="center" vertical="center" wrapText="1"/>
    </xf>
    <xf numFmtId="2" fontId="45" fillId="0" borderId="10" xfId="15" quotePrefix="1" applyNumberFormat="1" applyFont="1" applyBorder="1" applyAlignment="1">
      <alignment horizontal="center" vertical="center" wrapText="1"/>
    </xf>
    <xf numFmtId="2" fontId="45" fillId="0" borderId="10" xfId="15" applyNumberFormat="1" applyFont="1" applyBorder="1" applyAlignment="1">
      <alignment horizontal="center" vertical="center" wrapText="1"/>
    </xf>
    <xf numFmtId="0" fontId="42" fillId="9" borderId="13" xfId="15" applyNumberFormat="1" applyFont="1" applyFill="1" applyBorder="1" applyAlignment="1" applyProtection="1">
      <alignment horizontal="center" vertical="center" wrapText="1"/>
    </xf>
    <xf numFmtId="0" fontId="42" fillId="9" borderId="12" xfId="15" applyNumberFormat="1" applyFont="1" applyFill="1" applyBorder="1" applyAlignment="1" applyProtection="1">
      <alignment horizontal="center" vertical="center" wrapText="1"/>
    </xf>
    <xf numFmtId="0" fontId="42" fillId="9" borderId="14" xfId="15" applyNumberFormat="1" applyFont="1" applyFill="1" applyBorder="1" applyAlignment="1" applyProtection="1">
      <alignment horizontal="center" vertical="center" wrapText="1"/>
    </xf>
    <xf numFmtId="44" fontId="45" fillId="0" borderId="10" xfId="15" applyFont="1" applyBorder="1" applyAlignment="1">
      <alignment horizontal="center" vertical="center" wrapText="1"/>
    </xf>
    <xf numFmtId="44" fontId="42" fillId="4" borderId="7" xfId="15" applyFont="1" applyFill="1" applyBorder="1" applyAlignment="1" applyProtection="1">
      <alignment horizontal="left" vertical="center" wrapText="1"/>
    </xf>
    <xf numFmtId="44" fontId="42" fillId="4" borderId="8" xfId="15" applyFont="1" applyFill="1" applyBorder="1" applyAlignment="1" applyProtection="1">
      <alignment horizontal="left" vertical="center" wrapText="1"/>
    </xf>
    <xf numFmtId="44" fontId="42" fillId="4" borderId="9" xfId="15" applyFont="1" applyFill="1" applyBorder="1" applyAlignment="1" applyProtection="1">
      <alignment horizontal="left" vertical="center" wrapText="1"/>
    </xf>
    <xf numFmtId="44" fontId="42" fillId="4" borderId="7" xfId="15" applyFont="1" applyFill="1" applyBorder="1" applyAlignment="1" applyProtection="1">
      <alignment horizontal="center" vertical="center" wrapText="1"/>
    </xf>
    <xf numFmtId="44" fontId="42" fillId="4" borderId="8" xfId="15" applyFont="1" applyFill="1" applyBorder="1" applyAlignment="1" applyProtection="1">
      <alignment horizontal="center" vertical="center" wrapText="1"/>
    </xf>
    <xf numFmtId="44" fontId="42" fillId="4" borderId="9" xfId="15" applyFont="1" applyFill="1" applyBorder="1" applyAlignment="1" applyProtection="1">
      <alignment horizontal="center" vertical="center" wrapText="1"/>
    </xf>
    <xf numFmtId="44" fontId="42" fillId="10" borderId="2" xfId="15" applyFont="1" applyFill="1" applyBorder="1" applyAlignment="1" applyProtection="1">
      <alignment horizontal="center" vertical="center" wrapText="1"/>
    </xf>
    <xf numFmtId="44" fontId="42" fillId="10" borderId="3" xfId="15" applyFont="1" applyFill="1" applyBorder="1" applyAlignment="1" applyProtection="1">
      <alignment horizontal="center" vertical="center" wrapText="1"/>
    </xf>
    <xf numFmtId="44" fontId="44" fillId="0" borderId="7" xfId="6" applyNumberFormat="1" applyFont="1" applyFill="1" applyBorder="1" applyAlignment="1">
      <alignment horizontal="center" vertical="center" wrapText="1"/>
    </xf>
    <xf numFmtId="44" fontId="44" fillId="0" borderId="8" xfId="6" applyNumberFormat="1" applyFont="1" applyFill="1" applyBorder="1" applyAlignment="1">
      <alignment horizontal="center" vertical="center" wrapText="1"/>
    </xf>
    <xf numFmtId="44" fontId="44" fillId="0" borderId="9" xfId="6" applyNumberFormat="1" applyFont="1" applyFill="1" applyBorder="1" applyAlignment="1">
      <alignment horizontal="center" vertical="center" wrapText="1"/>
    </xf>
    <xf numFmtId="0" fontId="43" fillId="0" borderId="7" xfId="6" applyNumberFormat="1" applyFont="1" applyBorder="1" applyAlignment="1">
      <alignment horizontal="center" vertical="center" wrapText="1"/>
    </xf>
    <xf numFmtId="0" fontId="43" fillId="0" borderId="8" xfId="6" applyNumberFormat="1" applyFont="1" applyBorder="1" applyAlignment="1">
      <alignment horizontal="center" vertical="center" wrapText="1"/>
    </xf>
    <xf numFmtId="0" fontId="43" fillId="0" borderId="9" xfId="6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8" xfId="0" applyFont="1" applyBorder="1" applyAlignment="1">
      <alignment horizontal="right" vertical="center" wrapText="1"/>
    </xf>
    <xf numFmtId="0" fontId="12" fillId="0" borderId="9" xfId="0" applyFont="1" applyBorder="1" applyAlignment="1">
      <alignment horizontal="right" vertical="center" wrapText="1"/>
    </xf>
    <xf numFmtId="0" fontId="15" fillId="0" borderId="1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/>
    </xf>
    <xf numFmtId="0" fontId="13" fillId="3" borderId="7" xfId="0" applyFont="1" applyFill="1" applyBorder="1" applyAlignment="1">
      <alignment horizontal="left" vertical="center" wrapText="1"/>
    </xf>
    <xf numFmtId="0" fontId="13" fillId="3" borderId="8" xfId="0" applyFont="1" applyFill="1" applyBorder="1" applyAlignment="1">
      <alignment horizontal="left" vertical="center" wrapText="1"/>
    </xf>
    <xf numFmtId="0" fontId="13" fillId="3" borderId="9" xfId="0" applyFont="1" applyFill="1" applyBorder="1" applyAlignment="1">
      <alignment horizontal="left" vertical="center" wrapText="1"/>
    </xf>
    <xf numFmtId="0" fontId="19" fillId="5" borderId="11" xfId="0" applyFont="1" applyFill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center" vertical="center" wrapText="1"/>
    </xf>
    <xf numFmtId="4" fontId="13" fillId="0" borderId="9" xfId="0" applyNumberFormat="1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/>
    </xf>
    <xf numFmtId="0" fontId="26" fillId="0" borderId="10" xfId="0" applyFont="1" applyBorder="1" applyAlignment="1">
      <alignment horizontal="left" vertical="center" wrapText="1"/>
    </xf>
    <xf numFmtId="44" fontId="26" fillId="3" borderId="10" xfId="15" applyFont="1" applyFill="1" applyBorder="1" applyAlignment="1">
      <alignment horizontal="center" vertical="center" wrapText="1"/>
    </xf>
    <xf numFmtId="10" fontId="26" fillId="0" borderId="15" xfId="6" applyNumberFormat="1" applyFont="1" applyBorder="1" applyAlignment="1">
      <alignment horizontal="center" vertical="center" wrapText="1"/>
    </xf>
    <xf numFmtId="10" fontId="26" fillId="0" borderId="16" xfId="6" applyNumberFormat="1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top"/>
    </xf>
    <xf numFmtId="0" fontId="22" fillId="0" borderId="18" xfId="0" applyFont="1" applyBorder="1" applyAlignment="1">
      <alignment horizontal="center" vertical="top"/>
    </xf>
    <xf numFmtId="0" fontId="22" fillId="0" borderId="19" xfId="0" applyFont="1" applyBorder="1" applyAlignment="1">
      <alignment horizontal="center" vertical="top"/>
    </xf>
    <xf numFmtId="0" fontId="23" fillId="0" borderId="20" xfId="0" applyFont="1" applyBorder="1" applyAlignment="1">
      <alignment horizontal="center" vertical="top"/>
    </xf>
    <xf numFmtId="0" fontId="23" fillId="0" borderId="0" xfId="0" applyFont="1" applyBorder="1" applyAlignment="1">
      <alignment horizontal="center" vertical="top"/>
    </xf>
    <xf numFmtId="0" fontId="23" fillId="0" borderId="21" xfId="0" applyFont="1" applyBorder="1" applyAlignment="1">
      <alignment horizontal="center" vertical="top"/>
    </xf>
    <xf numFmtId="0" fontId="22" fillId="0" borderId="22" xfId="0" applyFont="1" applyBorder="1" applyAlignment="1">
      <alignment horizontal="center" vertical="top"/>
    </xf>
    <xf numFmtId="0" fontId="22" fillId="0" borderId="16" xfId="0" applyFont="1" applyBorder="1" applyAlignment="1">
      <alignment horizontal="center" vertical="top"/>
    </xf>
    <xf numFmtId="0" fontId="22" fillId="0" borderId="13" xfId="0" applyFont="1" applyBorder="1" applyAlignment="1">
      <alignment horizontal="center" vertical="top"/>
    </xf>
    <xf numFmtId="0" fontId="22" fillId="0" borderId="23" xfId="0" applyFont="1" applyBorder="1" applyAlignment="1">
      <alignment horizontal="center" vertical="top"/>
    </xf>
    <xf numFmtId="0" fontId="24" fillId="6" borderId="24" xfId="0" applyFont="1" applyFill="1" applyBorder="1" applyAlignment="1">
      <alignment horizontal="center" vertical="center"/>
    </xf>
    <xf numFmtId="0" fontId="24" fillId="6" borderId="10" xfId="0" applyFont="1" applyFill="1" applyBorder="1" applyAlignment="1">
      <alignment horizontal="center" vertical="center"/>
    </xf>
    <xf numFmtId="0" fontId="24" fillId="6" borderId="7" xfId="0" applyFont="1" applyFill="1" applyBorder="1" applyAlignment="1">
      <alignment horizontal="center" vertical="center"/>
    </xf>
    <xf numFmtId="0" fontId="24" fillId="6" borderId="25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left" vertical="center"/>
    </xf>
    <xf numFmtId="0" fontId="24" fillId="0" borderId="8" xfId="0" applyFont="1" applyFill="1" applyBorder="1" applyAlignment="1">
      <alignment horizontal="left" vertical="center"/>
    </xf>
    <xf numFmtId="0" fontId="24" fillId="0" borderId="33" xfId="0" applyFont="1" applyFill="1" applyBorder="1" applyAlignment="1">
      <alignment horizontal="left" vertical="center"/>
    </xf>
    <xf numFmtId="0" fontId="25" fillId="0" borderId="15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left" vertical="center"/>
    </xf>
    <xf numFmtId="0" fontId="24" fillId="0" borderId="10" xfId="0" applyFont="1" applyFill="1" applyBorder="1" applyAlignment="1">
      <alignment horizontal="left" vertical="center"/>
    </xf>
    <xf numFmtId="0" fontId="24" fillId="0" borderId="2" xfId="0" applyFont="1" applyFill="1" applyBorder="1" applyAlignment="1">
      <alignment horizontal="center"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24" fillId="0" borderId="34" xfId="0" applyFont="1" applyFill="1" applyBorder="1" applyAlignment="1">
      <alignment horizontal="center" vertical="center"/>
    </xf>
    <xf numFmtId="0" fontId="24" fillId="0" borderId="24" xfId="0" applyFont="1" applyFill="1" applyBorder="1" applyAlignment="1">
      <alignment horizontal="left" vertical="center" wrapText="1"/>
    </xf>
    <xf numFmtId="0" fontId="24" fillId="0" borderId="10" xfId="0" applyFont="1" applyFill="1" applyBorder="1" applyAlignment="1">
      <alignment horizontal="left" vertical="center" wrapText="1"/>
    </xf>
    <xf numFmtId="0" fontId="24" fillId="4" borderId="24" xfId="0" applyFont="1" applyFill="1" applyBorder="1" applyAlignment="1">
      <alignment horizontal="right" vertical="center"/>
    </xf>
    <xf numFmtId="0" fontId="24" fillId="4" borderId="10" xfId="0" applyFont="1" applyFill="1" applyBorder="1" applyAlignment="1">
      <alignment horizontal="right" vertical="center"/>
    </xf>
    <xf numFmtId="44" fontId="24" fillId="4" borderId="10" xfId="15" applyFont="1" applyFill="1" applyBorder="1" applyAlignment="1">
      <alignment horizontal="center" vertical="center"/>
    </xf>
    <xf numFmtId="10" fontId="24" fillId="4" borderId="10" xfId="6" applyNumberFormat="1" applyFont="1" applyFill="1" applyBorder="1" applyAlignment="1">
      <alignment horizontal="center" vertical="center"/>
    </xf>
    <xf numFmtId="0" fontId="25" fillId="0" borderId="32" xfId="0" applyFont="1" applyFill="1" applyBorder="1" applyAlignment="1">
      <alignment horizontal="center" vertical="center"/>
    </xf>
    <xf numFmtId="0" fontId="25" fillId="0" borderId="22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center" vertical="center"/>
    </xf>
    <xf numFmtId="10" fontId="25" fillId="0" borderId="15" xfId="6" applyNumberFormat="1" applyFont="1" applyFill="1" applyBorder="1" applyAlignment="1">
      <alignment horizontal="center" vertical="center"/>
    </xf>
    <xf numFmtId="10" fontId="25" fillId="0" borderId="16" xfId="6" applyNumberFormat="1" applyFont="1" applyFill="1" applyBorder="1" applyAlignment="1">
      <alignment horizontal="center" vertical="center"/>
    </xf>
    <xf numFmtId="44" fontId="25" fillId="0" borderId="15" xfId="15" applyFont="1" applyFill="1" applyBorder="1" applyAlignment="1">
      <alignment horizontal="center" vertical="center"/>
    </xf>
    <xf numFmtId="44" fontId="25" fillId="0" borderId="16" xfId="15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center" vertical="center"/>
    </xf>
  </cellXfs>
  <cellStyles count="31">
    <cellStyle name="Comma" xfId="4"/>
    <cellStyle name="Comma [0]" xfId="5"/>
    <cellStyle name="Currency" xfId="2"/>
    <cellStyle name="Currency [0]" xfId="3"/>
    <cellStyle name="Ênfase1" xfId="7"/>
    <cellStyle name="Moeda" xfId="15" builtinId="4"/>
    <cellStyle name="Moeda 10" xfId="18"/>
    <cellStyle name="Moeda 2" xfId="21"/>
    <cellStyle name="Normal" xfId="0" builtinId="0"/>
    <cellStyle name="Normal 10" xfId="8"/>
    <cellStyle name="Normal 2" xfId="12"/>
    <cellStyle name="Normal 2 2" xfId="23"/>
    <cellStyle name="Normal 2 3" xfId="22"/>
    <cellStyle name="Normal 24" xfId="19"/>
    <cellStyle name="Normal 3" xfId="10"/>
    <cellStyle name="Normal 3 2" xfId="24"/>
    <cellStyle name="Normal 3 7" xfId="30"/>
    <cellStyle name="Normal 4" xfId="20"/>
    <cellStyle name="Percent" xfId="1"/>
    <cellStyle name="Porcentagem" xfId="6"/>
    <cellStyle name="Porcentagem 2" xfId="25"/>
    <cellStyle name="Porcentagem 2 2" xfId="9"/>
    <cellStyle name="Porcentagem 4" xfId="16"/>
    <cellStyle name="Separador de milhares 2" xfId="13"/>
    <cellStyle name="Separador de milhares 3" xfId="14"/>
    <cellStyle name="Vírgula" xfId="11" builtinId="3"/>
    <cellStyle name="Vírgula 2" xfId="17"/>
    <cellStyle name="Vírgula 2 2" xfId="28"/>
    <cellStyle name="Vírgula 2 3" xfId="27"/>
    <cellStyle name="Vírgula 3" xfId="29"/>
    <cellStyle name="Vírgula 4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29430</xdr:colOff>
      <xdr:row>43</xdr:row>
      <xdr:rowOff>96407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25430" cy="82879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1061358</xdr:colOff>
      <xdr:row>0</xdr:row>
      <xdr:rowOff>81644</xdr:rowOff>
    </xdr:from>
    <xdr:to>
      <xdr:col>7</xdr:col>
      <xdr:colOff>129541</xdr:colOff>
      <xdr:row>0</xdr:row>
      <xdr:rowOff>531224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B009B57-ED44-87EC-003D-4DB840292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0697" y="81644"/>
          <a:ext cx="4320540" cy="4495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</xdr:row>
      <xdr:rowOff>0</xdr:rowOff>
    </xdr:from>
    <xdr:to>
      <xdr:col>1</xdr:col>
      <xdr:colOff>152400</xdr:colOff>
      <xdr:row>2</xdr:row>
      <xdr:rowOff>390525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FED7887-D822-479F-B7E2-1FE9AF9E0485}"/>
            </a:ext>
          </a:extLst>
        </xdr:cNvPr>
        <xdr:cNvSpPr>
          <a:spLocks noChangeArrowheads="1"/>
        </xdr:cNvSpPr>
      </xdr:nvSpPr>
      <xdr:spPr bwMode="auto">
        <a:xfrm>
          <a:off x="76200" y="352425"/>
          <a:ext cx="685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2</xdr:row>
      <xdr:rowOff>0</xdr:rowOff>
    </xdr:from>
    <xdr:to>
      <xdr:col>1</xdr:col>
      <xdr:colOff>152400</xdr:colOff>
      <xdr:row>2</xdr:row>
      <xdr:rowOff>390525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EAA6E25C-C765-4ECB-BF54-2B066C7095D7}"/>
            </a:ext>
          </a:extLst>
        </xdr:cNvPr>
        <xdr:cNvSpPr>
          <a:spLocks noChangeArrowheads="1"/>
        </xdr:cNvSpPr>
      </xdr:nvSpPr>
      <xdr:spPr bwMode="auto">
        <a:xfrm>
          <a:off x="76200" y="352425"/>
          <a:ext cx="685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2</xdr:row>
      <xdr:rowOff>0</xdr:rowOff>
    </xdr:from>
    <xdr:to>
      <xdr:col>1</xdr:col>
      <xdr:colOff>152400</xdr:colOff>
      <xdr:row>2</xdr:row>
      <xdr:rowOff>390525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BE37280D-D952-4282-94B6-0DBE138AEDDC}"/>
            </a:ext>
          </a:extLst>
        </xdr:cNvPr>
        <xdr:cNvSpPr>
          <a:spLocks noChangeArrowheads="1"/>
        </xdr:cNvSpPr>
      </xdr:nvSpPr>
      <xdr:spPr bwMode="auto">
        <a:xfrm>
          <a:off x="76200" y="352425"/>
          <a:ext cx="685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133349</xdr:colOff>
      <xdr:row>1</xdr:row>
      <xdr:rowOff>9525</xdr:rowOff>
    </xdr:from>
    <xdr:to>
      <xdr:col>4</xdr:col>
      <xdr:colOff>762000</xdr:colOff>
      <xdr:row>3</xdr:row>
      <xdr:rowOff>170677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FBF3BC18-FE53-4B58-A749-779A9FC88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" y="200025"/>
          <a:ext cx="5934076" cy="54215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ONTE%20DA%20IARA%20FINAL\PLANILHA%20PONTE%20IAR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Prefeitura%20Arax&#225;\3.%20Licita&#231;&#245;es%20em%20andamento%20(processos)\11.%20Ponte%20Quebra%20Canga%20-%20Pirapitinga\Planilha%20Or&#231;ament&#225;ria%20-%20Pont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Prefeitura%20Arax&#225;\3.%20Licita&#231;&#245;es%20em%20andamento%20(processos)\13.%20Eros&#227;o%20Bairro%20Urciano%20Lemos%20-%20Rua%20Ademar%20Guimar&#227;es\Planilha%20Or&#231;ament&#225;ria%20-%20Rua%20Ademar%20Guimar&#227;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I"/>
      <sheetName val="F1 - Quant. Vigas 12m"/>
      <sheetName val="PLANILHA ORÇAMENTARIA"/>
      <sheetName val="MEMORIA DE CALCULO"/>
      <sheetName val="QUANTITATIVO PROJETO ESTRUTURAL"/>
      <sheetName val="CRONOGRAMA FISICO FINANCEIRO"/>
      <sheetName val="CPU-01"/>
      <sheetName val="CPU-02"/>
      <sheetName val="CPU-03"/>
      <sheetName val="CPU-04"/>
    </sheetNames>
    <sheetDataSet>
      <sheetData sheetId="0" refreshError="1"/>
      <sheetData sheetId="1" refreshError="1"/>
      <sheetData sheetId="2" refreshError="1">
        <row r="2">
          <cell r="A2" t="str">
            <v>OBRA: CONSTRUÇÃO DE PONTE EM ESTRUTURA MISTA DE CONCRETO ARMADO DE VIGAS METÁLICAS, COM 12 METROS DE COMPRIMENTO E 5,0 METROS DE LARGURA SOBRE O CÓRREGO GRANDE.</v>
          </cell>
        </row>
        <row r="5">
          <cell r="A5" t="str">
            <v>COMPOSIÇÃO/DEMONSTRATIVO DE BDI - EM ANEXO</v>
          </cell>
        </row>
        <row r="9">
          <cell r="E9" t="str">
            <v>%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I"/>
      <sheetName val="Memória de Calculo"/>
      <sheetName val="Qnt Projeto Estrutural"/>
      <sheetName val="F1 - Quant. Vigas 12m"/>
      <sheetName val="Planilha Orçamentaria"/>
      <sheetName val="Cronograma Fisico-Financeiro"/>
      <sheetName val="CPU-01"/>
      <sheetName val="CPU-02"/>
      <sheetName val="CPU-03"/>
    </sheetNames>
    <sheetDataSet>
      <sheetData sheetId="0"/>
      <sheetData sheetId="1"/>
      <sheetData sheetId="2"/>
      <sheetData sheetId="3"/>
      <sheetData sheetId="4">
        <row r="11">
          <cell r="B11" t="str">
            <v>SEINFRA</v>
          </cell>
        </row>
        <row r="12">
          <cell r="B12" t="str">
            <v>SEINFRA</v>
          </cell>
          <cell r="C12" t="str">
            <v>ED-50137</v>
          </cell>
          <cell r="D12" t="str">
            <v>MOBILIZAÇÃO E DESMOBILIZAÇÃO DE CONTAINER, INCLUSIVE CARGA, DESCARGA E TRANSPORTE EM CAMINHÃO CARROCERIA COM GUINDAUTO (MUNCK), EXCLUSIVE LOCAÇÃO DO CONTAINER</v>
          </cell>
          <cell r="E12" t="str">
            <v>und</v>
          </cell>
        </row>
        <row r="15">
          <cell r="D15" t="str">
            <v>SERVIÇOS PRELIMINARES</v>
          </cell>
        </row>
        <row r="16">
          <cell r="A16" t="str">
            <v>2.1</v>
          </cell>
        </row>
        <row r="17">
          <cell r="A17" t="str">
            <v>2.2</v>
          </cell>
        </row>
        <row r="18">
          <cell r="A18" t="str">
            <v>2.3</v>
          </cell>
        </row>
        <row r="19">
          <cell r="A19" t="str">
            <v>2.4</v>
          </cell>
        </row>
        <row r="20">
          <cell r="A20" t="str">
            <v>2.5</v>
          </cell>
        </row>
        <row r="23">
          <cell r="D23" t="str">
            <v>ADMINISTRAÇÃO DE OBRA</v>
          </cell>
        </row>
        <row r="24">
          <cell r="E24" t="str">
            <v>h</v>
          </cell>
        </row>
        <row r="25">
          <cell r="E25" t="str">
            <v>h</v>
          </cell>
        </row>
        <row r="26">
          <cell r="E26" t="str">
            <v>h</v>
          </cell>
        </row>
        <row r="27">
          <cell r="B27" t="str">
            <v>SINAPI</v>
          </cell>
          <cell r="D27" t="str">
            <v>ENCARREGADO GERAL COM ENCARGOS COMPLEMENTARES</v>
          </cell>
          <cell r="E27" t="str">
            <v>h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I - com desoneração"/>
      <sheetName val="Memoria de Calculo"/>
      <sheetName val="Planilha Orçamentaria"/>
      <sheetName val="Cronograma Fisico-Financeiro"/>
    </sheetNames>
    <sheetDataSet>
      <sheetData sheetId="0" refreshError="1"/>
      <sheetData sheetId="1" refreshError="1"/>
      <sheetData sheetId="2">
        <row r="31">
          <cell r="D31" t="str">
            <v>Demolição do asfalto</v>
          </cell>
        </row>
        <row r="54">
          <cell r="D54" t="str">
            <v>ESCAVAÇÃO / EROSÃO</v>
          </cell>
        </row>
        <row r="66">
          <cell r="D66" t="str">
            <v>RETROESCAVADEIRA SOBRE RODAS COM CARREGADEIRA, TRAÇÃO 4X2, POTÊNCIA LÍQ. 79 HP, CAÇAMBA CARREG. CAP. MÍN. 1 M3, CAÇAMBA RETRO CAP. 0,20 M3, PESO OPERACIONAL MÍN. 6.570 KG, PROFUNDIDADE ESCAVAÇÃO MÁX. 4,37 M - CHP DIURNO.</v>
          </cell>
        </row>
        <row r="110">
          <cell r="D110" t="str">
            <v>CONCRETO FCK = 30MPA, TRAÇO 1:1,9:2,3 (EM MASSA SECA DE CIMENTO/ AREIA MÉDIA/ SEIXO ROLADO) - PREPARO MECÂNICO COM BETONEIRA 400 L.</v>
          </cell>
        </row>
        <row r="114">
          <cell r="D114" t="str">
            <v xml:space="preserve">RECOMPOSIÇÃO DO PAVIMENTO 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N37" sqref="N37"/>
    </sheetView>
  </sheetViews>
  <sheetFormatPr defaultRowHeight="1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8"/>
  <sheetViews>
    <sheetView view="pageBreakPreview" topLeftCell="A64" zoomScale="110" zoomScaleNormal="100" zoomScaleSheetLayoutView="110" workbookViewId="0">
      <selection activeCell="F75" sqref="F75"/>
    </sheetView>
  </sheetViews>
  <sheetFormatPr defaultRowHeight="15"/>
  <cols>
    <col min="1" max="1" width="7.5703125" style="187" customWidth="1"/>
    <col min="2" max="2" width="11" style="187" customWidth="1"/>
    <col min="3" max="3" width="12.28515625" style="187" customWidth="1"/>
    <col min="4" max="4" width="54.85546875" style="188" customWidth="1"/>
    <col min="5" max="5" width="15" style="187" customWidth="1"/>
    <col min="6" max="6" width="10.140625" style="189" customWidth="1"/>
    <col min="7" max="7" width="38.42578125" style="190" customWidth="1"/>
    <col min="8" max="9" width="14.42578125" style="190" bestFit="1" customWidth="1"/>
    <col min="10" max="10" width="16.140625" style="190" customWidth="1"/>
    <col min="11" max="11" width="37.5703125" customWidth="1"/>
    <col min="12" max="12" width="7.85546875" customWidth="1"/>
  </cols>
  <sheetData>
    <row r="1" spans="1:12" ht="19.899999999999999" customHeight="1">
      <c r="A1" s="269" t="s">
        <v>220</v>
      </c>
      <c r="B1" s="269"/>
      <c r="C1" s="269"/>
      <c r="D1" s="269"/>
      <c r="E1" s="269"/>
      <c r="F1" s="269"/>
      <c r="G1" s="269"/>
      <c r="H1" s="269"/>
      <c r="I1" s="269"/>
      <c r="J1" s="269"/>
    </row>
    <row r="2" spans="1:12" ht="29.25" customHeight="1">
      <c r="A2" s="270" t="s">
        <v>342</v>
      </c>
      <c r="B2" s="270"/>
      <c r="C2" s="270"/>
      <c r="D2" s="270"/>
      <c r="E2" s="270"/>
      <c r="F2" s="271" t="s">
        <v>221</v>
      </c>
      <c r="G2" s="271"/>
      <c r="H2" s="272">
        <v>46099</v>
      </c>
      <c r="I2" s="271"/>
      <c r="J2" s="271"/>
    </row>
    <row r="3" spans="1:12" ht="33" customHeight="1">
      <c r="A3" s="270" t="s">
        <v>388</v>
      </c>
      <c r="B3" s="270"/>
      <c r="C3" s="270"/>
      <c r="D3" s="270"/>
      <c r="E3" s="270"/>
      <c r="F3" s="271" t="s">
        <v>222</v>
      </c>
      <c r="G3" s="271"/>
      <c r="H3" s="271"/>
      <c r="I3" s="271"/>
      <c r="J3" s="271"/>
    </row>
    <row r="4" spans="1:12" ht="27" customHeight="1">
      <c r="A4" s="270" t="s">
        <v>341</v>
      </c>
      <c r="B4" s="270"/>
      <c r="C4" s="270"/>
      <c r="D4" s="270"/>
      <c r="E4" s="270"/>
      <c r="F4" s="115" t="s">
        <v>223</v>
      </c>
      <c r="G4" s="116" t="s">
        <v>73</v>
      </c>
      <c r="H4" s="271" t="s">
        <v>74</v>
      </c>
      <c r="I4" s="271"/>
      <c r="J4" s="117" t="s">
        <v>75</v>
      </c>
    </row>
    <row r="5" spans="1:12" ht="24">
      <c r="A5" s="270" t="str">
        <f>'[1]PLANILHA ORÇAMENTARIA'!A5:E5</f>
        <v>COMPOSIÇÃO/DEMONSTRATIVO DE BDI - EM ANEXO</v>
      </c>
      <c r="B5" s="270"/>
      <c r="C5" s="270"/>
      <c r="D5" s="270"/>
      <c r="E5" s="270"/>
      <c r="F5" s="118" t="s">
        <v>224</v>
      </c>
      <c r="G5" s="119">
        <v>0.02</v>
      </c>
      <c r="H5" s="116" t="s">
        <v>77</v>
      </c>
      <c r="I5" s="273">
        <v>0.21740000000000001</v>
      </c>
      <c r="J5" s="273"/>
    </row>
    <row r="6" spans="1:12">
      <c r="A6" s="269" t="s">
        <v>225</v>
      </c>
      <c r="B6" s="269"/>
      <c r="C6" s="269"/>
      <c r="D6" s="269"/>
      <c r="E6" s="269"/>
      <c r="F6" s="269"/>
      <c r="G6" s="269"/>
      <c r="H6" s="269"/>
      <c r="I6" s="269"/>
      <c r="J6" s="269"/>
    </row>
    <row r="7" spans="1:12" s="124" customFormat="1">
      <c r="A7" s="120" t="s">
        <v>78</v>
      </c>
      <c r="B7" s="121" t="s">
        <v>79</v>
      </c>
      <c r="C7" s="121" t="s">
        <v>0</v>
      </c>
      <c r="D7" s="122" t="s">
        <v>1</v>
      </c>
      <c r="E7" s="121" t="s">
        <v>2</v>
      </c>
      <c r="F7" s="123" t="s">
        <v>226</v>
      </c>
      <c r="G7" s="257" t="s">
        <v>227</v>
      </c>
      <c r="H7" s="258"/>
      <c r="I7" s="258"/>
      <c r="J7" s="259"/>
    </row>
    <row r="8" spans="1:12" s="124" customFormat="1">
      <c r="A8" s="120" t="s">
        <v>86</v>
      </c>
      <c r="B8" s="125"/>
      <c r="C8" s="125"/>
      <c r="D8" s="121" t="s">
        <v>90</v>
      </c>
      <c r="E8" s="121"/>
      <c r="F8" s="123"/>
      <c r="G8" s="257"/>
      <c r="H8" s="258"/>
      <c r="I8" s="258"/>
      <c r="J8" s="259"/>
    </row>
    <row r="9" spans="1:12" s="124" customFormat="1" ht="29.25" customHeight="1">
      <c r="A9" s="126" t="s">
        <v>87</v>
      </c>
      <c r="B9" s="127" t="str">
        <f>'[2]Planilha Orçamentaria'!B11</f>
        <v>SEINFRA</v>
      </c>
      <c r="C9" s="152" t="str">
        <f>'Planilha Orçamentaria'!D11</f>
        <v>ED-50393</v>
      </c>
      <c r="D9" s="128" t="str">
        <f>'Planilha Orçamentaria'!E11</f>
        <v>MOBILIZAÇÃO E DESMOBILIZAÇÃO DE OBRA EM CENTRO URBANO
OU REGIÃO LIMÍTROFE COM VALOR ENTRE 1.000.000,01 E 3.000.000,00</v>
      </c>
      <c r="E9" s="127" t="str">
        <f>'[1]PLANILHA ORÇAMENTARIA'!E9</f>
        <v>%</v>
      </c>
      <c r="F9" s="129">
        <v>0.3</v>
      </c>
      <c r="G9" s="254" t="s">
        <v>338</v>
      </c>
      <c r="H9" s="255"/>
      <c r="I9" s="255"/>
      <c r="J9" s="256"/>
      <c r="L9" s="130"/>
    </row>
    <row r="10" spans="1:12" s="124" customFormat="1" ht="39.75" customHeight="1">
      <c r="A10" s="126" t="s">
        <v>88</v>
      </c>
      <c r="B10" s="131" t="str">
        <f>'[2]Planilha Orçamentaria'!B12</f>
        <v>SEINFRA</v>
      </c>
      <c r="C10" s="131" t="str">
        <f>'[2]Planilha Orçamentaria'!C12</f>
        <v>ED-50137</v>
      </c>
      <c r="D10" s="128" t="str">
        <f>'[2]Planilha Orçamentaria'!D12</f>
        <v>MOBILIZAÇÃO E DESMOBILIZAÇÃO DE CONTAINER, INCLUSIVE CARGA, DESCARGA E TRANSPORTE EM CAMINHÃO CARROCERIA COM GUINDAUTO (MUNCK), EXCLUSIVE LOCAÇÃO DO CONTAINER</v>
      </c>
      <c r="E10" s="127" t="str">
        <f>'[2]Planilha Orçamentaria'!E12</f>
        <v>und</v>
      </c>
      <c r="F10" s="129">
        <v>1</v>
      </c>
      <c r="G10" s="254" t="s">
        <v>228</v>
      </c>
      <c r="H10" s="255"/>
      <c r="I10" s="255"/>
      <c r="J10" s="256"/>
      <c r="L10" s="130"/>
    </row>
    <row r="11" spans="1:12" s="124" customFormat="1" ht="12.75" customHeight="1">
      <c r="A11" s="126"/>
      <c r="B11" s="127"/>
      <c r="C11" s="127"/>
      <c r="D11" s="128"/>
      <c r="E11" s="127"/>
      <c r="F11" s="132"/>
      <c r="G11" s="254"/>
      <c r="H11" s="255"/>
      <c r="I11" s="255"/>
      <c r="J11" s="256"/>
      <c r="L11" s="130"/>
    </row>
    <row r="12" spans="1:12" s="124" customFormat="1">
      <c r="A12" s="120" t="s">
        <v>89</v>
      </c>
      <c r="B12" s="133"/>
      <c r="C12" s="133"/>
      <c r="D12" s="121" t="str">
        <f>'[2]Planilha Orçamentaria'!D15</f>
        <v>SERVIÇOS PRELIMINARES</v>
      </c>
      <c r="E12" s="121"/>
      <c r="F12" s="123"/>
      <c r="G12" s="257"/>
      <c r="H12" s="258"/>
      <c r="I12" s="258"/>
      <c r="J12" s="259"/>
      <c r="L12" s="130"/>
    </row>
    <row r="13" spans="1:12" s="124" customFormat="1" ht="64.5" customHeight="1">
      <c r="A13" s="126" t="str">
        <f>'[2]Planilha Orçamentaria'!A16</f>
        <v>2.1</v>
      </c>
      <c r="B13" s="10" t="str">
        <f>'Planilha Orçamentaria'!C16</f>
        <v>SEINFRA</v>
      </c>
      <c r="C13" s="10" t="str">
        <f>'Planilha Orçamentaria'!D16</f>
        <v>ED-28427</v>
      </c>
      <c r="D13" s="12" t="str">
        <f>'Planilha Orçamentaria'!E16</f>
        <v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</v>
      </c>
      <c r="E13" s="127" t="str">
        <f>'Planilha Orçamentaria'!F16</f>
        <v>und</v>
      </c>
      <c r="F13" s="129">
        <v>1</v>
      </c>
      <c r="G13" s="254" t="s">
        <v>262</v>
      </c>
      <c r="H13" s="255"/>
      <c r="I13" s="255"/>
      <c r="J13" s="256"/>
      <c r="L13" s="130"/>
    </row>
    <row r="14" spans="1:12" s="124" customFormat="1" ht="64.5" customHeight="1">
      <c r="A14" s="126" t="str">
        <f>'[2]Planilha Orçamentaria'!A17</f>
        <v>2.2</v>
      </c>
      <c r="B14" s="10" t="str">
        <f>'Planilha Orçamentaria'!C17</f>
        <v>SEINFRA</v>
      </c>
      <c r="C14" s="10" t="str">
        <f>'Planilha Orçamentaria'!D17</f>
        <v>ED-16350</v>
      </c>
      <c r="D14" s="12" t="str">
        <f>'Planilha Orçamentaria'!E17</f>
        <v>LOCAÇÃO DE CONTAINER COM ISOLAMENTO TÉRMICO, TIPO 3, PARA DEPÓSITO/FERRAMENTARIA DE OBRA, COM MEDIDAS REFERENCIAIS DE (6) METROS COMPRIMENTO, (2,3) METROS LARGURA E (2,5) METROS ALTURA ÚTIL INTERNA, INCLUSIVE LIGAÇÕES ELÉTRICAS INTERNAS, EXCLUSIVE MOBILIZAÇÃO/DESMOBILIZAÇÃO E LIGAÇÕES PROVISÓRIAS EXTERNAS</v>
      </c>
      <c r="E14" s="10" t="s">
        <v>14</v>
      </c>
      <c r="F14" s="129">
        <v>6</v>
      </c>
      <c r="G14" s="266" t="s">
        <v>230</v>
      </c>
      <c r="H14" s="267"/>
      <c r="I14" s="267"/>
      <c r="J14" s="268"/>
      <c r="L14" s="130"/>
    </row>
    <row r="15" spans="1:12" s="124" customFormat="1" ht="42" customHeight="1">
      <c r="A15" s="126" t="str">
        <f>'[2]Planilha Orçamentaria'!A18</f>
        <v>2.3</v>
      </c>
      <c r="B15" s="10" t="str">
        <f>'Planilha Orçamentaria'!C18</f>
        <v>SEINFRA</v>
      </c>
      <c r="C15" s="10" t="str">
        <f>'Planilha Orçamentaria'!D18</f>
        <v>ED-50155</v>
      </c>
      <c r="D15" s="12" t="str">
        <f>'Planilha Orçamentaria'!E18</f>
        <v>LOCAÇÃO DE BANHEIRO QUÍMICO, DIMENSÃO (110X120X230)CM, LINHA PADRÃO, CONTENDO UMA (1) PIA/HIGIENIZADOR DE MÃOS, INCLUSIVE MANUTENÇÃO E MOBILIZAÇÃO/DESMOBILIZAÇÃO</v>
      </c>
      <c r="E15" s="10" t="s">
        <v>14</v>
      </c>
      <c r="F15" s="129">
        <v>6</v>
      </c>
      <c r="G15" s="266" t="s">
        <v>230</v>
      </c>
      <c r="H15" s="267"/>
      <c r="I15" s="267"/>
      <c r="J15" s="268"/>
      <c r="L15" s="130"/>
    </row>
    <row r="16" spans="1:12" s="124" customFormat="1" ht="42" customHeight="1">
      <c r="A16" s="126" t="str">
        <f>'[2]Planilha Orçamentaria'!A19</f>
        <v>2.4</v>
      </c>
      <c r="B16" s="10" t="str">
        <f>'Planilha Orçamentaria'!C19</f>
        <v>SEINFRA</v>
      </c>
      <c r="C16" s="10" t="str">
        <f>'Planilha Orçamentaria'!D19</f>
        <v>ED-27006</v>
      </c>
      <c r="D16" s="12" t="str">
        <f>'Planilha Orçamentaria'!E19</f>
        <v>CONE PARA SINALIZAÇÃO/ISOLAMENTO DE ÁREAS, ALTURA 75CM , INCLUSIVE FORNECIMENTO E MOVIMENTAÇÃO</v>
      </c>
      <c r="E16" s="10" t="str">
        <f>'Planilha Orçamentaria'!F19</f>
        <v>und</v>
      </c>
      <c r="F16" s="129">
        <v>20</v>
      </c>
      <c r="G16" s="266" t="s">
        <v>261</v>
      </c>
      <c r="H16" s="267"/>
      <c r="I16" s="267"/>
      <c r="J16" s="268"/>
      <c r="L16" s="130"/>
    </row>
    <row r="17" spans="1:12" s="124" customFormat="1" ht="46.5" customHeight="1">
      <c r="A17" s="126" t="str">
        <f>'[2]Planilha Orçamentaria'!A20</f>
        <v>2.5</v>
      </c>
      <c r="B17" s="10" t="str">
        <f>'Planilha Orçamentaria'!C20</f>
        <v>SEINFRA</v>
      </c>
      <c r="C17" s="10" t="str">
        <f>'Planilha Orçamentaria'!D20</f>
        <v>ED-50163</v>
      </c>
      <c r="D17" s="12" t="str">
        <f>'Planilha Orçamentaria'!E20</f>
        <v>TAPUME FIXO DE PROTEÇÃO PARA FECHAMENTO DE OBRA EM TELHA METÁLICA GALVANIZADA, TIPO TRAPEZOIDAL, ESP. 0,5MM, COM MÓDULO NA DIMENSÃO DE (300X220)CM, COM REAPROVEITAMENTO, EXCLUSIVE PINTURA ESMALTE, INCLUSIVE PONTALETE E FIXAÇÃO</v>
      </c>
      <c r="E17" s="10" t="str">
        <f>'Planilha Orçamentaria'!F20</f>
        <v>m²</v>
      </c>
      <c r="F17" s="129">
        <v>92.4</v>
      </c>
      <c r="G17" s="266" t="s">
        <v>320</v>
      </c>
      <c r="H17" s="267"/>
      <c r="I17" s="267"/>
      <c r="J17" s="268"/>
      <c r="L17" s="130"/>
    </row>
    <row r="18" spans="1:12" s="124" customFormat="1">
      <c r="A18" s="126"/>
      <c r="B18" s="127"/>
      <c r="C18" s="127"/>
      <c r="D18" s="128"/>
      <c r="E18" s="127"/>
      <c r="F18" s="134"/>
      <c r="G18" s="254"/>
      <c r="H18" s="255"/>
      <c r="I18" s="255"/>
      <c r="J18" s="256"/>
    </row>
    <row r="19" spans="1:12" s="124" customFormat="1">
      <c r="A19" s="120" t="s">
        <v>92</v>
      </c>
      <c r="B19" s="133"/>
      <c r="C19" s="133"/>
      <c r="D19" s="121" t="str">
        <f>'[2]Planilha Orçamentaria'!D23</f>
        <v>ADMINISTRAÇÃO DE OBRA</v>
      </c>
      <c r="E19" s="121"/>
      <c r="F19" s="123"/>
      <c r="G19" s="257"/>
      <c r="H19" s="258"/>
      <c r="I19" s="258"/>
      <c r="J19" s="259"/>
    </row>
    <row r="20" spans="1:12" ht="29.25" customHeight="1">
      <c r="A20" s="135" t="s">
        <v>93</v>
      </c>
      <c r="B20" s="127" t="str">
        <f>'Planilha Orçamentaria'!C24</f>
        <v>SEINFRA</v>
      </c>
      <c r="C20" s="131" t="str">
        <f>'Planilha Orçamentaria'!D24</f>
        <v>CO-27348</v>
      </c>
      <c r="D20" s="128" t="str">
        <f>'Planilha Orçamentaria'!E24</f>
        <v>ENGENHEIRO/ARQUITETO, NÍVEL JÚNIOR, INCLUSIVE ENCARGOS
COMPLEMENTARES</v>
      </c>
      <c r="E20" s="127" t="str">
        <f>'[2]Planilha Orçamentaria'!E24</f>
        <v>h</v>
      </c>
      <c r="F20" s="136">
        <v>132</v>
      </c>
      <c r="G20" s="266" t="s">
        <v>231</v>
      </c>
      <c r="H20" s="267"/>
      <c r="I20" s="267"/>
      <c r="J20" s="268"/>
      <c r="K20" s="124"/>
    </row>
    <row r="21" spans="1:12" s="124" customFormat="1" ht="20.25" customHeight="1">
      <c r="A21" s="137" t="s">
        <v>110</v>
      </c>
      <c r="B21" s="138" t="str">
        <f>'Planilha Orçamentaria'!C25</f>
        <v>SEINFRA</v>
      </c>
      <c r="C21" s="139" t="str">
        <f>'Planilha Orçamentaria'!D25</f>
        <v>ED-28562</v>
      </c>
      <c r="D21" s="140" t="str">
        <f>'Planilha Orçamentaria'!E25</f>
        <v>AUXILIAR DE TOPÓGRAFO COM ENCARGOS COMPLEMENTARES</v>
      </c>
      <c r="E21" s="138" t="str">
        <f>'[2]Planilha Orçamentaria'!E25</f>
        <v>h</v>
      </c>
      <c r="F21" s="136">
        <v>44</v>
      </c>
      <c r="G21" s="266" t="s">
        <v>369</v>
      </c>
      <c r="H21" s="267"/>
      <c r="I21" s="267"/>
      <c r="J21" s="268"/>
    </row>
    <row r="22" spans="1:12" s="124" customFormat="1" ht="22.5" customHeight="1">
      <c r="A22" s="137" t="s">
        <v>111</v>
      </c>
      <c r="B22" s="138" t="str">
        <f>'Planilha Orçamentaria'!C26</f>
        <v>SEINFRA</v>
      </c>
      <c r="C22" s="139" t="str">
        <f>'Planilha Orçamentaria'!D26</f>
        <v>ED-28561</v>
      </c>
      <c r="D22" s="140" t="str">
        <f>'Planilha Orçamentaria'!E26</f>
        <v>TOPÓGRAFO COM ENCARGOS COMPLEMENTARES</v>
      </c>
      <c r="E22" s="138" t="str">
        <f>'[2]Planilha Orçamentaria'!E26</f>
        <v>h</v>
      </c>
      <c r="F22" s="136">
        <v>44</v>
      </c>
      <c r="G22" s="266" t="s">
        <v>369</v>
      </c>
      <c r="H22" s="267"/>
      <c r="I22" s="267"/>
      <c r="J22" s="268"/>
    </row>
    <row r="23" spans="1:12" s="124" customFormat="1" ht="24.75" customHeight="1">
      <c r="A23" s="137" t="s">
        <v>150</v>
      </c>
      <c r="B23" s="138" t="str">
        <f>'[2]Planilha Orçamentaria'!B27</f>
        <v>SINAPI</v>
      </c>
      <c r="C23" s="139">
        <f>'Planilha Orçamentaria'!D27</f>
        <v>90776</v>
      </c>
      <c r="D23" s="140" t="str">
        <f>'[2]Planilha Orçamentaria'!D27</f>
        <v>ENCARREGADO GERAL COM ENCARGOS COMPLEMENTARES</v>
      </c>
      <c r="E23" s="138" t="str">
        <f>'[2]Planilha Orçamentaria'!E27</f>
        <v>h</v>
      </c>
      <c r="F23" s="141">
        <v>264</v>
      </c>
      <c r="G23" s="266" t="s">
        <v>232</v>
      </c>
      <c r="H23" s="267"/>
      <c r="I23" s="267"/>
      <c r="J23" s="268"/>
    </row>
    <row r="24" spans="1:12" s="124" customFormat="1" ht="15.75" customHeight="1">
      <c r="A24" s="137"/>
      <c r="B24" s="138"/>
      <c r="C24" s="138"/>
      <c r="D24" s="140"/>
      <c r="E24" s="138"/>
      <c r="F24" s="141"/>
      <c r="G24" s="266"/>
      <c r="H24" s="267"/>
      <c r="I24" s="267"/>
      <c r="J24" s="268"/>
    </row>
    <row r="25" spans="1:12" s="142" customFormat="1">
      <c r="A25" s="120" t="s">
        <v>94</v>
      </c>
      <c r="B25" s="120"/>
      <c r="C25" s="120"/>
      <c r="D25" s="121" t="str">
        <f>'Planilha Orçamentaria'!E30</f>
        <v>DEMOLIÇÕES / LIMPEZA</v>
      </c>
      <c r="E25" s="121"/>
      <c r="F25" s="123"/>
      <c r="G25" s="257"/>
      <c r="H25" s="258"/>
      <c r="I25" s="258"/>
      <c r="J25" s="259"/>
    </row>
    <row r="26" spans="1:12" s="142" customFormat="1">
      <c r="A26" s="143" t="s">
        <v>95</v>
      </c>
      <c r="B26" s="143"/>
      <c r="C26" s="143"/>
      <c r="D26" s="144" t="str">
        <f>'[3]Planilha Orçamentaria'!D31</f>
        <v>Demolição do asfalto</v>
      </c>
      <c r="E26" s="144"/>
      <c r="F26" s="145"/>
      <c r="G26" s="260"/>
      <c r="H26" s="261"/>
      <c r="I26" s="261"/>
      <c r="J26" s="262"/>
    </row>
    <row r="27" spans="1:12" s="142" customFormat="1" ht="36.75" customHeight="1">
      <c r="A27" s="191" t="s">
        <v>171</v>
      </c>
      <c r="B27" s="10" t="str">
        <f>'Planilha Orçamentaria'!C32</f>
        <v>SUDECAP</v>
      </c>
      <c r="C27" s="146" t="str">
        <f>'Planilha Orçamentaria'!D32</f>
        <v>02.12.01</v>
      </c>
      <c r="D27" s="147" t="str">
        <f>'Planilha Orçamentaria'!E32</f>
        <v>CORTE MECÂNICO COM SERRA CIRCULAR EM CONCRETO OU ASFALTO</v>
      </c>
      <c r="E27" s="10" t="s">
        <v>4</v>
      </c>
      <c r="F27" s="148">
        <v>541.38</v>
      </c>
      <c r="G27" s="263" t="s">
        <v>344</v>
      </c>
      <c r="H27" s="264"/>
      <c r="I27" s="264"/>
      <c r="J27" s="265"/>
    </row>
    <row r="28" spans="1:12" s="142" customFormat="1" ht="48.75" customHeight="1">
      <c r="A28" s="191" t="s">
        <v>121</v>
      </c>
      <c r="B28" s="10" t="str">
        <f>'Planilha Orçamentaria'!C33</f>
        <v>SEINFRA</v>
      </c>
      <c r="C28" s="146" t="str">
        <f>'Planilha Orçamentaria'!D33</f>
        <v>ED-48492</v>
      </c>
      <c r="D28" s="147" t="str">
        <f>'Planilha Orçamentaria'!E33</f>
        <v>DEMOLIÇÃO MECANIZADA DE REVESTIMENTO ASFÁLTICO, COM EQUIPAMENTO PNEUMÁTICO, INCLUSIVE AFASTAMENTO E EMPILHAMENTO, EXCLUSIVE TRANSPORTE E RETIRADA DO MATERIAL DEMOLIDO</v>
      </c>
      <c r="E28" s="10" t="s">
        <v>229</v>
      </c>
      <c r="F28" s="148">
        <v>381.36</v>
      </c>
      <c r="G28" s="263" t="s">
        <v>343</v>
      </c>
      <c r="H28" s="264"/>
      <c r="I28" s="264"/>
      <c r="J28" s="265"/>
      <c r="K28" s="124"/>
    </row>
    <row r="29" spans="1:12" s="124" customFormat="1" ht="22.5">
      <c r="A29" s="191" t="s">
        <v>172</v>
      </c>
      <c r="B29" s="10" t="str">
        <f>'Planilha Orçamentaria'!C34</f>
        <v>SEINFRA</v>
      </c>
      <c r="C29" s="146" t="str">
        <f>'Planilha Orçamentaria'!D34</f>
        <v>ED-51132</v>
      </c>
      <c r="D29" s="147" t="str">
        <f>'Planilha Orçamentaria'!E34</f>
        <v>CARGA MECÂNICA DE MATERIAL DE QUALQUER NATUREZA SOBRE CAMINHÃO, EXCLUSIVE TRANSPORTE</v>
      </c>
      <c r="E29" s="10" t="s">
        <v>233</v>
      </c>
      <c r="F29" s="148">
        <v>19.059999999999999</v>
      </c>
      <c r="G29" s="254" t="s">
        <v>264</v>
      </c>
      <c r="H29" s="255"/>
      <c r="I29" s="255"/>
      <c r="J29" s="256"/>
      <c r="K29" s="149"/>
    </row>
    <row r="30" spans="1:12" s="124" customFormat="1" ht="45">
      <c r="A30" s="191" t="s">
        <v>173</v>
      </c>
      <c r="B30" s="10" t="str">
        <f>'Planilha Orçamentaria'!C35</f>
        <v>SEINFRA</v>
      </c>
      <c r="C30" s="146" t="str">
        <f>'Planilha Orçamentaria'!D35</f>
        <v>ED-29233</v>
      </c>
      <c r="D30" s="147" t="str">
        <f>'Planilha Orçamentaria'!E35</f>
        <v>TRANSPORTE DE MATERIAL DE QUALQUER NATUREZA EM CAMINHÃO, DISTÂNCIA MAIOR QUE 10KM E MENOR OU IGUAL A 20KM, DENTRO DO PERÍMETRO URBANO, EXCLUSIVE CARGA, INCLUSIVE DESCARGA (DMT 13,40 km)</v>
      </c>
      <c r="E30" s="10" t="s">
        <v>234</v>
      </c>
      <c r="F30" s="136">
        <v>255.4</v>
      </c>
      <c r="G30" s="254" t="s">
        <v>265</v>
      </c>
      <c r="H30" s="255"/>
      <c r="I30" s="255"/>
      <c r="J30" s="256"/>
    </row>
    <row r="31" spans="1:12" s="142" customFormat="1" ht="18" customHeight="1">
      <c r="A31" s="143" t="s">
        <v>174</v>
      </c>
      <c r="B31" s="143"/>
      <c r="C31" s="143"/>
      <c r="D31" s="144" t="str">
        <f>'Planilha Orçamentaria'!E37</f>
        <v>Demolição de meio fio / sarjeta</v>
      </c>
      <c r="E31" s="144"/>
      <c r="F31" s="145"/>
      <c r="G31" s="260"/>
      <c r="H31" s="261"/>
      <c r="I31" s="261"/>
      <c r="J31" s="262"/>
    </row>
    <row r="32" spans="1:12" s="124" customFormat="1" ht="51.75" customHeight="1">
      <c r="A32" s="150" t="s">
        <v>175</v>
      </c>
      <c r="B32" s="10" t="str">
        <f>'Planilha Orçamentaria'!C112</f>
        <v>SEINFRA</v>
      </c>
      <c r="C32" s="146" t="str">
        <f>'Planilha Orçamentaria'!D38</f>
        <v>ED-48472</v>
      </c>
      <c r="D32" s="147" t="str">
        <f>'Planilha Orçamentaria'!E38</f>
        <v>REMOÇÃO MANUAL DE GUIA DE MEIO-FIO PRÉ-MOLDADA EM CONCRETO, COM REAPROVEITAMENTO, INCLUSIVE AFASTAMENTO E EMPILHAMENTO, EXCLUSIVE TRANSPORTE E RETIRADA DO MATERIAL REMOVIDO NÃO REAPROVEITÁVEL</v>
      </c>
      <c r="E32" s="10" t="s">
        <v>4</v>
      </c>
      <c r="F32" s="148">
        <v>132</v>
      </c>
      <c r="G32" s="274" t="s">
        <v>272</v>
      </c>
      <c r="H32" s="275"/>
      <c r="I32" s="275"/>
      <c r="J32" s="276"/>
    </row>
    <row r="33" spans="1:10" s="124" customFormat="1" ht="40.5" customHeight="1">
      <c r="A33" s="150" t="s">
        <v>176</v>
      </c>
      <c r="B33" s="10" t="str">
        <f>'Planilha Orçamentaria'!C39</f>
        <v>SEINFRA</v>
      </c>
      <c r="C33" s="146" t="str">
        <f>'Planilha Orçamentaria'!D39</f>
        <v>ED-48507</v>
      </c>
      <c r="D33" s="147" t="str">
        <f>'Planilha Orçamentaria'!E39</f>
        <v>DEMOLIÇÃO MANUAL DE SARJETA OU SARJETÃO DE CONCRETO,
INCLUSIVE AFASTAMENTO E EMPILHAMENTO, EXCLUSIVE TRANSPORTE E RETIRADA DO MATERIAL DEMOLIDO</v>
      </c>
      <c r="E33" s="10" t="s">
        <v>229</v>
      </c>
      <c r="F33" s="148">
        <v>39.6</v>
      </c>
      <c r="G33" s="274" t="s">
        <v>273</v>
      </c>
      <c r="H33" s="275"/>
      <c r="I33" s="275"/>
      <c r="J33" s="276"/>
    </row>
    <row r="34" spans="1:10" s="124" customFormat="1" ht="42.75" customHeight="1">
      <c r="A34" s="150" t="s">
        <v>177</v>
      </c>
      <c r="B34" s="10" t="str">
        <f>'Planilha Orçamentaria'!C40</f>
        <v>SEINFRA</v>
      </c>
      <c r="C34" s="146" t="str">
        <f>'Planilha Orçamentaria'!D40</f>
        <v>ED-51132</v>
      </c>
      <c r="D34" s="147" t="str">
        <f>'Planilha Orçamentaria'!E40</f>
        <v>CARGA MECÂNICA DE MATERIAL DE QUALQUER NATUREZA SOBRE CAMINHÃO, EXCLUSIVE TRANSPORTE</v>
      </c>
      <c r="E34" s="10" t="s">
        <v>233</v>
      </c>
      <c r="F34" s="151">
        <v>9.9</v>
      </c>
      <c r="G34" s="263" t="s">
        <v>345</v>
      </c>
      <c r="H34" s="264"/>
      <c r="I34" s="264"/>
      <c r="J34" s="265"/>
    </row>
    <row r="35" spans="1:10" s="124" customFormat="1" ht="57.75" customHeight="1">
      <c r="A35" s="150" t="s">
        <v>269</v>
      </c>
      <c r="B35" s="10" t="str">
        <f>'Planilha Orçamentaria'!C41</f>
        <v>SEINFRA</v>
      </c>
      <c r="C35" s="146" t="str">
        <f>'Planilha Orçamentaria'!D41</f>
        <v>ED-29233</v>
      </c>
      <c r="D35" s="147" t="str">
        <f>'Planilha Orçamentaria'!E41</f>
        <v>TRANSPORTE DE MATERIAL DE QUALQUER NATUREZA EM CAMINHÃO, DISTÂNCIA MAIOR QUE 10KM E MENOR OU IGUAL A 20KM, DENTRO DO PERÍMETRO URBANO, EXCLUSIVE CARGA, INCLUSIVE DESCARGA (DMT 13,40 km)</v>
      </c>
      <c r="E35" s="10" t="s">
        <v>234</v>
      </c>
      <c r="F35" s="151">
        <v>132.66</v>
      </c>
      <c r="G35" s="274" t="s">
        <v>274</v>
      </c>
      <c r="H35" s="275"/>
      <c r="I35" s="275"/>
      <c r="J35" s="276"/>
    </row>
    <row r="36" spans="1:10" s="124" customFormat="1" ht="19.5" customHeight="1">
      <c r="A36" s="143" t="s">
        <v>178</v>
      </c>
      <c r="B36" s="143"/>
      <c r="C36" s="143"/>
      <c r="D36" s="144" t="str">
        <f>'Planilha Orçamentaria'!E43</f>
        <v>Remoção de cerca</v>
      </c>
      <c r="E36" s="144"/>
      <c r="F36" s="145"/>
      <c r="G36" s="260"/>
      <c r="H36" s="261"/>
      <c r="I36" s="261"/>
      <c r="J36" s="262"/>
    </row>
    <row r="37" spans="1:10" s="124" customFormat="1" ht="33.75">
      <c r="A37" s="150" t="s">
        <v>179</v>
      </c>
      <c r="B37" s="10" t="str">
        <f>'Planilha Orçamentaria'!C44</f>
        <v>SINAPI</v>
      </c>
      <c r="C37" s="146" t="str">
        <f>'Planilha Orçamentaria'!D44</f>
        <v>104801</v>
      </c>
      <c r="D37" s="147" t="str">
        <f>'Planilha Orçamentaria'!E44</f>
        <v>REMOÇÃO DE ALAMBRADOS PARA QUADRAS POLIESPORTIVAS, ESTRUTURADO POR TUBOS DE AÇO GALVANIZADO, COM TELA DE ARAME GALVANIZADO, DE FORMA MANUAL, SEM REAPROVEITAMENTO.</v>
      </c>
      <c r="E37" s="10" t="str">
        <f>'Planilha Orçamentaria'!F44</f>
        <v>m²</v>
      </c>
      <c r="F37" s="151">
        <v>114.4</v>
      </c>
      <c r="G37" s="274" t="s">
        <v>362</v>
      </c>
      <c r="H37" s="275"/>
      <c r="I37" s="275"/>
      <c r="J37" s="276"/>
    </row>
    <row r="38" spans="1:10" s="124" customFormat="1" ht="19.5" customHeight="1">
      <c r="A38" s="143" t="s">
        <v>180</v>
      </c>
      <c r="B38" s="143"/>
      <c r="C38" s="143"/>
      <c r="D38" s="144" t="str">
        <f>'Planilha Orçamentaria'!E46</f>
        <v>Limpeza de camada vegetal</v>
      </c>
      <c r="E38" s="144"/>
      <c r="F38" s="145"/>
      <c r="G38" s="260"/>
      <c r="H38" s="261"/>
      <c r="I38" s="261"/>
      <c r="J38" s="262"/>
    </row>
    <row r="39" spans="1:10" s="124" customFormat="1" ht="43.5" customHeight="1">
      <c r="A39" s="150" t="s">
        <v>181</v>
      </c>
      <c r="B39" s="10" t="s">
        <v>128</v>
      </c>
      <c r="C39" s="18" t="s">
        <v>235</v>
      </c>
      <c r="D39" s="73" t="s">
        <v>236</v>
      </c>
      <c r="E39" s="10" t="s">
        <v>229</v>
      </c>
      <c r="F39" s="151">
        <v>775</v>
      </c>
      <c r="G39" s="263" t="s">
        <v>346</v>
      </c>
      <c r="H39" s="264"/>
      <c r="I39" s="264"/>
      <c r="J39" s="265"/>
    </row>
    <row r="40" spans="1:10" s="124" customFormat="1" ht="43.5" customHeight="1">
      <c r="A40" s="150" t="s">
        <v>182</v>
      </c>
      <c r="B40" s="10" t="str">
        <f>'Planilha Orçamentaria'!C48</f>
        <v>SEINFRA</v>
      </c>
      <c r="C40" s="146" t="str">
        <f>'Planilha Orçamentaria'!D48</f>
        <v>ED-51132</v>
      </c>
      <c r="D40" s="147" t="str">
        <f>'Planilha Orçamentaria'!E40</f>
        <v>CARGA MECÂNICA DE MATERIAL DE QUALQUER NATUREZA SOBRE CAMINHÃO, EXCLUSIVE TRANSPORTE</v>
      </c>
      <c r="E40" s="10" t="s">
        <v>233</v>
      </c>
      <c r="F40" s="151">
        <v>312.5</v>
      </c>
      <c r="G40" s="263" t="s">
        <v>347</v>
      </c>
      <c r="H40" s="264"/>
      <c r="I40" s="264"/>
      <c r="J40" s="265"/>
    </row>
    <row r="41" spans="1:10" s="124" customFormat="1" ht="53.25" customHeight="1">
      <c r="A41" s="150" t="s">
        <v>183</v>
      </c>
      <c r="B41" s="10" t="str">
        <f>'Planilha Orçamentaria'!C49</f>
        <v>SEINFRA</v>
      </c>
      <c r="C41" s="146" t="str">
        <f>'Planilha Orçamentaria'!D49</f>
        <v>ED-29233</v>
      </c>
      <c r="D41" s="147" t="str">
        <f>'Planilha Orçamentaria'!E49</f>
        <v>TRANSPORTE DE MATERIAL DE QUALQUER NATUREZA EM CAMINHÃO, DISTÂNCIA MAIOR QUE 10KM E MENOR OU IGUAL A 20KM, DENTRO DO PERÍMETRO URBANO, EXCLUSIVE CARGA, INCLUSIVE DESCARGA (DMT 13,40 km)</v>
      </c>
      <c r="E41" s="10" t="s">
        <v>234</v>
      </c>
      <c r="F41" s="151">
        <v>4187.5</v>
      </c>
      <c r="G41" s="274" t="s">
        <v>348</v>
      </c>
      <c r="H41" s="275"/>
      <c r="I41" s="275"/>
      <c r="J41" s="276"/>
    </row>
    <row r="42" spans="1:10" s="124" customFormat="1" ht="17.25" customHeight="1">
      <c r="A42" s="150"/>
      <c r="B42" s="10"/>
      <c r="C42" s="146"/>
      <c r="D42" s="147"/>
      <c r="E42" s="10"/>
      <c r="F42" s="151"/>
      <c r="G42" s="274"/>
      <c r="H42" s="275"/>
      <c r="I42" s="275"/>
      <c r="J42" s="276"/>
    </row>
    <row r="43" spans="1:10" s="142" customFormat="1">
      <c r="A43" s="120" t="s">
        <v>96</v>
      </c>
      <c r="B43" s="120"/>
      <c r="C43" s="120"/>
      <c r="D43" s="121" t="str">
        <f>'Planilha Orçamentaria'!E53</f>
        <v>ESCAVAÇÃO / EROSÃO</v>
      </c>
      <c r="E43" s="121"/>
      <c r="F43" s="123"/>
      <c r="G43" s="257"/>
      <c r="H43" s="258"/>
      <c r="I43" s="258"/>
      <c r="J43" s="259"/>
    </row>
    <row r="44" spans="1:10" s="124" customFormat="1">
      <c r="A44" s="143" t="s">
        <v>97</v>
      </c>
      <c r="B44" s="143"/>
      <c r="C44" s="143"/>
      <c r="D44" s="144" t="str">
        <f>'[3]Planilha Orçamentaria'!D54</f>
        <v>ESCAVAÇÃO / EROSÃO</v>
      </c>
      <c r="E44" s="144"/>
      <c r="F44" s="145"/>
      <c r="G44" s="260"/>
      <c r="H44" s="261"/>
      <c r="I44" s="261"/>
      <c r="J44" s="262"/>
    </row>
    <row r="45" spans="1:10" s="124" customFormat="1" ht="54" customHeight="1">
      <c r="A45" s="126" t="s">
        <v>151</v>
      </c>
      <c r="B45" s="127" t="str">
        <f>'Planilha Orçamentaria'!C55</f>
        <v>SEINFRA</v>
      </c>
      <c r="C45" s="152" t="str">
        <f>'Planilha Orçamentaria'!D55</f>
        <v>ED-51116</v>
      </c>
      <c r="D45" s="128" t="str">
        <f>'Planilha Orçamentaria'!E55</f>
        <v>ESCAVAÇÃO MECÂNICA DE VALAS COM PROFUNDIDADE MAIOR QUE 1,5M E MENOR OU IGUAL 3,0M, INCLUSIVE CARGA EM CAMINHÃO, EXCLUSIVE TRANSPORTE E DESCARGA</v>
      </c>
      <c r="E45" s="10" t="s">
        <v>233</v>
      </c>
      <c r="F45" s="148">
        <v>823.47</v>
      </c>
      <c r="G45" s="263" t="s">
        <v>285</v>
      </c>
      <c r="H45" s="264"/>
      <c r="I45" s="264"/>
      <c r="J45" s="265"/>
    </row>
    <row r="46" spans="1:10" s="124" customFormat="1" ht="51.75" customHeight="1">
      <c r="A46" s="126" t="s">
        <v>163</v>
      </c>
      <c r="B46" s="127" t="str">
        <f>'Planilha Orçamentaria'!C56</f>
        <v>SEINFRA</v>
      </c>
      <c r="C46" s="152" t="str">
        <f>'Planilha Orçamentaria'!D56</f>
        <v>ED-51132</v>
      </c>
      <c r="D46" s="128" t="str">
        <f>'Planilha Orçamentaria'!E56</f>
        <v>CARGA MECÂNICA DE MATERIAL DE QUALQUER NATUREZA SOBRE CAMINHÃO, EXCLUSIVE TRANSPORTE</v>
      </c>
      <c r="E46" s="10" t="s">
        <v>233</v>
      </c>
      <c r="F46" s="148">
        <v>1070.51</v>
      </c>
      <c r="G46" s="263" t="s">
        <v>286</v>
      </c>
      <c r="H46" s="264"/>
      <c r="I46" s="264"/>
      <c r="J46" s="265"/>
    </row>
    <row r="47" spans="1:10" s="124" customFormat="1" ht="57.75" customHeight="1">
      <c r="A47" s="126" t="s">
        <v>237</v>
      </c>
      <c r="B47" s="127" t="str">
        <f>'Planilha Orçamentaria'!C57</f>
        <v>SEINFRA</v>
      </c>
      <c r="C47" s="152" t="str">
        <f>'Planilha Orçamentaria'!D57</f>
        <v>ED-29233</v>
      </c>
      <c r="D47" s="128" t="str">
        <f>'Planilha Orçamentaria'!E57</f>
        <v>TRANSPORTE DE MATERIAL DE QUALQUER NATUREZA EM CAMINHÃO, DISTÂNCIA MAIOR QUE 10KM E MENOR OU IGUAL A 20KM, DENTRO DO PERÍMETRO URBANO, EXCLUSIVE CARGA, INCLUSIVE DESCARGA (DMT 13,40 km)</v>
      </c>
      <c r="E47" s="10" t="s">
        <v>234</v>
      </c>
      <c r="F47" s="148">
        <v>7009.27</v>
      </c>
      <c r="G47" s="277" t="s">
        <v>349</v>
      </c>
      <c r="H47" s="278"/>
      <c r="I47" s="278"/>
      <c r="J47" s="279"/>
    </row>
    <row r="48" spans="1:10" s="124" customFormat="1">
      <c r="A48" s="143" t="s">
        <v>98</v>
      </c>
      <c r="B48" s="143"/>
      <c r="C48" s="143"/>
      <c r="D48" s="144" t="str">
        <f>'Planilha Orçamentaria'!E59</f>
        <v>Erosão</v>
      </c>
      <c r="E48" s="144"/>
      <c r="F48" s="145"/>
      <c r="G48" s="260"/>
      <c r="H48" s="261"/>
      <c r="I48" s="261"/>
      <c r="J48" s="262"/>
    </row>
    <row r="49" spans="1:11" s="124" customFormat="1" ht="30.75" customHeight="1">
      <c r="A49" s="126" t="s">
        <v>152</v>
      </c>
      <c r="B49" s="127" t="str">
        <f>'Planilha Orçamentaria'!C60</f>
        <v>SEINFRA</v>
      </c>
      <c r="C49" s="152" t="str">
        <f>'Planilha Orçamentaria'!D60</f>
        <v>ED-49812</v>
      </c>
      <c r="D49" s="128" t="str">
        <f>'Planilha Orçamentaria'!E60</f>
        <v>LASTRO DE CONCRETO MAGRO, INCLUSIVE TRANSPORTE, LANÇAMENTO E ADENSAMENTO</v>
      </c>
      <c r="E49" s="10" t="str">
        <f>'Planilha Orçamentaria'!F60</f>
        <v>m³</v>
      </c>
      <c r="F49" s="148">
        <v>21</v>
      </c>
      <c r="G49" s="274" t="s">
        <v>350</v>
      </c>
      <c r="H49" s="275"/>
      <c r="I49" s="275"/>
      <c r="J49" s="276"/>
    </row>
    <row r="50" spans="1:11" s="124" customFormat="1" ht="60.75" customHeight="1">
      <c r="A50" s="126" t="s">
        <v>169</v>
      </c>
      <c r="B50" s="127" t="str">
        <f>'Planilha Orçamentaria'!C61</f>
        <v>SINAPI</v>
      </c>
      <c r="C50" s="152" t="str">
        <f>'Planilha Orçamentaria'!D61</f>
        <v>92747</v>
      </c>
      <c r="D50" s="128" t="str">
        <f>'Planilha Orçamentaria'!E61</f>
        <v>MURO DE GABIÃO, ENCHIMENTO COM PEDRA DE MÃO TIPO RACHÃO, DE GRAVIDADE, COM GAIOLAS DE COMPRIMENTO IGUAL A 2 M, PARA MUROS COM ALTURA MAIOR QUE 6 M E MENOR OU IGUAL A 10 M - FORNECIMENTO E EXECUÇÃO.</v>
      </c>
      <c r="E50" s="10" t="s">
        <v>233</v>
      </c>
      <c r="F50" s="148">
        <v>546</v>
      </c>
      <c r="G50" s="274" t="s">
        <v>324</v>
      </c>
      <c r="H50" s="275"/>
      <c r="I50" s="275"/>
      <c r="J50" s="276"/>
    </row>
    <row r="51" spans="1:11" s="124" customFormat="1" ht="60.75" customHeight="1">
      <c r="A51" s="126" t="s">
        <v>363</v>
      </c>
      <c r="B51" s="127" t="str">
        <f>'Planilha Orçamentaria'!C62</f>
        <v>SINAPI</v>
      </c>
      <c r="C51" s="152" t="str">
        <f>'Planilha Orçamentaria'!D62</f>
        <v>103799</v>
      </c>
      <c r="D51" s="128" t="str">
        <f>'Planilha Orçamentaria'!E62</f>
        <v>PEDRA DE MÃO FIXADA COM CONCRETO PARA BACIA DE DISSIPAÇÃO, 40% DE CONCRETO EM VOLUME, FCK = 20 MPA, COM USO DE JERICA E PREPARO EM BETONEIRA DE 600 L - AREIA, BRITA E PEDRA DE MÃO COMERCIAIS - LANÇAMENTO, ADENSAMENTO E ACABAMENTO.</v>
      </c>
      <c r="E51" s="10" t="str">
        <f>'Planilha Orçamentaria'!F62</f>
        <v>m³</v>
      </c>
      <c r="F51" s="148">
        <v>100</v>
      </c>
      <c r="G51" s="274" t="s">
        <v>385</v>
      </c>
      <c r="H51" s="275"/>
      <c r="I51" s="275"/>
      <c r="J51" s="276"/>
    </row>
    <row r="52" spans="1:11" s="124" customFormat="1" ht="15.75" customHeight="1">
      <c r="A52" s="126"/>
      <c r="B52" s="127"/>
      <c r="C52" s="152"/>
      <c r="D52" s="247" t="str">
        <f>'Planilha Orçamentaria'!E63</f>
        <v>Transporte da pedra</v>
      </c>
      <c r="E52" s="10"/>
      <c r="F52" s="148"/>
      <c r="G52" s="274"/>
      <c r="H52" s="275"/>
      <c r="I52" s="275"/>
      <c r="J52" s="276"/>
    </row>
    <row r="53" spans="1:11" s="124" customFormat="1" ht="54" customHeight="1">
      <c r="A53" s="126" t="str">
        <f>'Planilha Orçamentaria'!B64</f>
        <v>5.2.4</v>
      </c>
      <c r="B53" s="246" t="str">
        <f>'Planilha Orçamentaria'!C64</f>
        <v>SEINFRA</v>
      </c>
      <c r="C53" s="152" t="str">
        <f>'Planilha Orçamentaria'!D64</f>
        <v>ED-29235</v>
      </c>
      <c r="D53" s="128" t="str">
        <f>'Planilha Orçamentaria'!E64</f>
        <v>TRANSPORTE DE MATERIAL DE QUALQUER NATUREZA EM CAMINHÃO, DISTÂNCIA MAIORES QUE 30KM, DENTRO DO PERÍMETRO URBANO, EXCLUSIVE CARGA, INCLUSIVE DESCARGA</v>
      </c>
      <c r="E53" s="10" t="str">
        <f>'Planilha Orçamentaria'!F64</f>
        <v>m³xkm</v>
      </c>
      <c r="F53" s="148">
        <v>28747</v>
      </c>
      <c r="G53" s="274" t="s">
        <v>386</v>
      </c>
      <c r="H53" s="275"/>
      <c r="I53" s="275"/>
      <c r="J53" s="276"/>
    </row>
    <row r="54" spans="1:11" s="124" customFormat="1">
      <c r="A54" s="126"/>
      <c r="B54" s="127"/>
      <c r="C54" s="152"/>
      <c r="D54" s="128"/>
      <c r="E54" s="10"/>
      <c r="F54" s="148"/>
      <c r="G54" s="274"/>
      <c r="H54" s="275"/>
      <c r="I54" s="275"/>
      <c r="J54" s="276"/>
    </row>
    <row r="55" spans="1:11" s="142" customFormat="1">
      <c r="A55" s="120" t="s">
        <v>99</v>
      </c>
      <c r="B55" s="120"/>
      <c r="C55" s="120"/>
      <c r="D55" s="121" t="str">
        <f>'Planilha Orçamentaria'!E68</f>
        <v>DRENAGEM PLUVIAL</v>
      </c>
      <c r="E55" s="121"/>
      <c r="F55" s="123"/>
      <c r="G55" s="257"/>
      <c r="H55" s="258"/>
      <c r="I55" s="258"/>
      <c r="J55" s="259"/>
      <c r="K55" s="124"/>
    </row>
    <row r="56" spans="1:11" s="142" customFormat="1" ht="48">
      <c r="A56" s="143" t="s">
        <v>100</v>
      </c>
      <c r="B56" s="143"/>
      <c r="C56" s="143"/>
      <c r="D56" s="144" t="str">
        <f>'[3]Planilha Orçamentaria'!D66</f>
        <v>RETROESCAVADEIRA SOBRE RODAS COM CARREGADEIRA, TRAÇÃO 4X2, POTÊNCIA LÍQ. 79 HP, CAÇAMBA CARREG. CAP. MÍN. 1 M3, CAÇAMBA RETRO CAP. 0,20 M3, PESO OPERACIONAL MÍN. 6.570 KG, PROFUNDIDADE ESCAVAÇÃO MÁX. 4,37 M - CHP DIURNO.</v>
      </c>
      <c r="E56" s="144"/>
      <c r="F56" s="145"/>
      <c r="G56" s="260"/>
      <c r="H56" s="261"/>
      <c r="I56" s="261"/>
      <c r="J56" s="262"/>
    </row>
    <row r="57" spans="1:11" s="124" customFormat="1">
      <c r="A57" s="135"/>
      <c r="B57" s="93"/>
      <c r="C57" s="94"/>
      <c r="D57" s="110" t="s">
        <v>153</v>
      </c>
      <c r="E57" s="76"/>
      <c r="F57" s="153"/>
      <c r="G57" s="274"/>
      <c r="H57" s="275"/>
      <c r="I57" s="275"/>
      <c r="J57" s="276"/>
    </row>
    <row r="58" spans="1:11" s="124" customFormat="1" ht="37.5" customHeight="1">
      <c r="A58" s="135" t="s">
        <v>194</v>
      </c>
      <c r="B58" s="10" t="str">
        <f>'Planilha Orçamentaria'!C71</f>
        <v>SEINFRA</v>
      </c>
      <c r="C58" s="18" t="str">
        <f>'Planilha Orçamentaria'!D71</f>
        <v>ED-51094</v>
      </c>
      <c r="D58" s="12" t="str">
        <f>'Planilha Orçamentaria'!E71</f>
        <v>APILOAMENTO MECANIZADO EM FUNDO DE VALA COM PLACA
VIBRATÓRIA, EXCLUSIVE ESCAVAÇÃO</v>
      </c>
      <c r="E58" s="10" t="s">
        <v>229</v>
      </c>
      <c r="F58" s="153">
        <v>381.36</v>
      </c>
      <c r="G58" s="263" t="s">
        <v>287</v>
      </c>
      <c r="H58" s="264"/>
      <c r="I58" s="264"/>
      <c r="J58" s="265"/>
    </row>
    <row r="59" spans="1:11" s="124" customFormat="1">
      <c r="A59" s="135"/>
      <c r="B59" s="93"/>
      <c r="C59" s="209"/>
      <c r="D59" s="110" t="s">
        <v>238</v>
      </c>
      <c r="E59" s="76"/>
      <c r="F59" s="153"/>
      <c r="G59" s="274"/>
      <c r="H59" s="275"/>
      <c r="I59" s="275"/>
      <c r="J59" s="276"/>
    </row>
    <row r="60" spans="1:11" s="124" customFormat="1" ht="37.5" customHeight="1">
      <c r="A60" s="135" t="s">
        <v>195</v>
      </c>
      <c r="B60" s="10" t="str">
        <f>'Planilha Orçamentaria'!C73</f>
        <v>SINAPI</v>
      </c>
      <c r="C60" s="68" t="str">
        <f>'Planilha Orçamentaria'!D73</f>
        <v>101573</v>
      </c>
      <c r="D60" s="72" t="str">
        <f>'Planilha Orçamentaria'!E73</f>
        <v>ESCORAMENTO DE VALA, TIPO PONTALETEAMENTO, COM PROFUNDIDADE DE 1,5 A 3,0 M, LARGURA MAIOR OU IGUAL A 1,5 M E MENOR QUE 2,5 M.</v>
      </c>
      <c r="E60" s="10" t="s">
        <v>229</v>
      </c>
      <c r="F60" s="153">
        <v>553.4</v>
      </c>
      <c r="G60" s="263" t="s">
        <v>373</v>
      </c>
      <c r="H60" s="264"/>
      <c r="I60" s="264"/>
      <c r="J60" s="265"/>
    </row>
    <row r="61" spans="1:11" s="124" customFormat="1">
      <c r="A61" s="135"/>
      <c r="B61" s="10"/>
      <c r="C61" s="169"/>
      <c r="D61" s="30" t="str">
        <f>'Planilha Orçamentaria'!E74</f>
        <v>Berço e Contra-Berço</v>
      </c>
      <c r="E61" s="10"/>
      <c r="F61" s="153"/>
      <c r="G61" s="274"/>
      <c r="H61" s="275"/>
      <c r="I61" s="275"/>
      <c r="J61" s="276"/>
    </row>
    <row r="62" spans="1:11" s="124" customFormat="1" ht="39.75" customHeight="1">
      <c r="A62" s="135" t="s">
        <v>239</v>
      </c>
      <c r="B62" s="10" t="str">
        <f>'Planilha Orçamentaria'!C75</f>
        <v>SEINFRA</v>
      </c>
      <c r="C62" s="68" t="str">
        <f>'Planilha Orçamentaria'!D75</f>
        <v>ED-49812</v>
      </c>
      <c r="D62" s="12" t="str">
        <f>'Planilha Orçamentaria'!E75</f>
        <v>LASTRO DE CONCRETO MAGRO, INCLUSIVE TRANSPORTE, LANÇAMENTO E ADENSAMENTO</v>
      </c>
      <c r="E62" s="10" t="s">
        <v>233</v>
      </c>
      <c r="F62" s="153">
        <v>114.41</v>
      </c>
      <c r="G62" s="263" t="s">
        <v>302</v>
      </c>
      <c r="H62" s="264"/>
      <c r="I62" s="264"/>
      <c r="J62" s="265"/>
    </row>
    <row r="63" spans="1:11" s="124" customFormat="1">
      <c r="A63" s="135"/>
      <c r="B63" s="10"/>
      <c r="C63" s="169"/>
      <c r="D63" s="30" t="s">
        <v>157</v>
      </c>
      <c r="E63" s="10"/>
      <c r="F63" s="153"/>
      <c r="G63" s="274"/>
      <c r="H63" s="275"/>
      <c r="I63" s="275"/>
      <c r="J63" s="276"/>
    </row>
    <row r="64" spans="1:11" s="124" customFormat="1" ht="40.5" customHeight="1">
      <c r="A64" s="135" t="s">
        <v>240</v>
      </c>
      <c r="B64" s="10" t="str">
        <f>'Planilha Orçamentaria'!C77</f>
        <v>SEINFRA</v>
      </c>
      <c r="C64" s="212" t="str">
        <f>'Planilha Orçamentaria'!D77</f>
        <v>ED-9207</v>
      </c>
      <c r="D64" s="12" t="s">
        <v>242</v>
      </c>
      <c r="E64" s="10" t="s">
        <v>4</v>
      </c>
      <c r="F64" s="153">
        <v>82.22</v>
      </c>
      <c r="G64" s="274" t="s">
        <v>288</v>
      </c>
      <c r="H64" s="275"/>
      <c r="I64" s="275"/>
      <c r="J64" s="276"/>
    </row>
    <row r="65" spans="1:11" s="154" customFormat="1" ht="45.75" customHeight="1">
      <c r="A65" s="135" t="s">
        <v>241</v>
      </c>
      <c r="B65" s="10" t="str">
        <f>'Planilha Orçamentaria'!C78</f>
        <v>SEINFRA</v>
      </c>
      <c r="C65" s="68" t="str">
        <f>'Planilha Orçamentaria'!D78</f>
        <v>ED-9210</v>
      </c>
      <c r="D65" s="12" t="s">
        <v>244</v>
      </c>
      <c r="E65" s="10" t="s">
        <v>4</v>
      </c>
      <c r="F65" s="134">
        <v>188.47</v>
      </c>
      <c r="G65" s="274" t="s">
        <v>289</v>
      </c>
      <c r="H65" s="275"/>
      <c r="I65" s="275"/>
      <c r="J65" s="276"/>
      <c r="K65" s="124"/>
    </row>
    <row r="66" spans="1:11" s="154" customFormat="1" ht="18.75" customHeight="1">
      <c r="A66" s="135"/>
      <c r="B66" s="10"/>
      <c r="C66" s="68"/>
      <c r="D66" s="30" t="str">
        <f>'Planilha Orçamentaria'!E79</f>
        <v>Envelopamento da rede</v>
      </c>
      <c r="E66" s="10"/>
      <c r="F66" s="134"/>
      <c r="G66" s="274"/>
      <c r="H66" s="275"/>
      <c r="I66" s="275"/>
      <c r="J66" s="276"/>
      <c r="K66" s="124"/>
    </row>
    <row r="67" spans="1:11" s="154" customFormat="1" ht="45.75" customHeight="1">
      <c r="A67" s="135" t="s">
        <v>243</v>
      </c>
      <c r="B67" s="10" t="str">
        <f>'Planilha Orçamentaria'!C80</f>
        <v>SEINFRA</v>
      </c>
      <c r="C67" s="68" t="str">
        <f>'Planilha Orçamentaria'!D80</f>
        <v>ED-49804</v>
      </c>
      <c r="D67" s="12" t="str">
        <f>'Planilha Orçamentaria'!E80</f>
        <v>FORNECIMENTO DE CONCRETO ESTRUTURAL, USINADO BOMBEADO, COM FCK 20MPA, INCLUSIVE LANÇAMENTO, ADENSAMENTO E ACABAMENTO (FUNDAÇÃO)</v>
      </c>
      <c r="E67" s="10" t="s">
        <v>233</v>
      </c>
      <c r="F67" s="134">
        <v>57.2</v>
      </c>
      <c r="G67" s="263" t="s">
        <v>368</v>
      </c>
      <c r="H67" s="264"/>
      <c r="I67" s="264"/>
      <c r="J67" s="265"/>
      <c r="K67" s="124"/>
    </row>
    <row r="68" spans="1:11" s="154" customFormat="1">
      <c r="A68" s="143" t="s">
        <v>196</v>
      </c>
      <c r="B68" s="143"/>
      <c r="C68" s="211"/>
      <c r="D68" s="144" t="str">
        <f>'Planilha Orçamentaria'!E82</f>
        <v>Reaterro</v>
      </c>
      <c r="E68" s="144"/>
      <c r="F68" s="145"/>
      <c r="G68" s="260"/>
      <c r="H68" s="261"/>
      <c r="I68" s="261"/>
      <c r="J68" s="262"/>
      <c r="K68" s="124"/>
    </row>
    <row r="69" spans="1:11" s="154" customFormat="1" ht="51.75" customHeight="1">
      <c r="A69" s="135" t="s">
        <v>197</v>
      </c>
      <c r="B69" s="10" t="str">
        <f>'Planilha Orçamentaria'!C83</f>
        <v>SEINFRA</v>
      </c>
      <c r="C69" s="68" t="str">
        <f>'Planilha Orçamentaria'!D83</f>
        <v>ED-51121</v>
      </c>
      <c r="D69" s="12" t="str">
        <f>'Planilha Orçamentaria'!E83</f>
        <v>REATERRO MANUAL DE VALA, INCLUSIVE ESPALHAMENTO E COMPACTAÇÃO MECANIZADA COM PLACA VIBRATÓRIA</v>
      </c>
      <c r="E69" s="10" t="s">
        <v>233</v>
      </c>
      <c r="F69" s="222">
        <v>547.42999999999995</v>
      </c>
      <c r="G69" s="305" t="s">
        <v>335</v>
      </c>
      <c r="H69" s="306"/>
      <c r="I69" s="306"/>
      <c r="J69" s="307"/>
      <c r="K69" s="124"/>
    </row>
    <row r="70" spans="1:11" s="154" customFormat="1">
      <c r="A70" s="143" t="s">
        <v>198</v>
      </c>
      <c r="B70" s="143"/>
      <c r="C70" s="211"/>
      <c r="D70" s="144" t="str">
        <f>'Planilha Orçamentaria'!E85</f>
        <v>Boca de Lobo</v>
      </c>
      <c r="E70" s="144"/>
      <c r="F70" s="145"/>
      <c r="G70" s="260"/>
      <c r="H70" s="261"/>
      <c r="I70" s="261"/>
      <c r="J70" s="262"/>
      <c r="K70" s="124"/>
    </row>
    <row r="71" spans="1:11" s="154" customFormat="1" ht="22.5">
      <c r="A71" s="135" t="s">
        <v>199</v>
      </c>
      <c r="B71" s="10" t="str">
        <f>'Planilha Orçamentaria'!C86</f>
        <v>SEINFRA</v>
      </c>
      <c r="C71" s="212" t="str">
        <f>'Planilha Orçamentaria'!D86</f>
        <v>ED-48549</v>
      </c>
      <c r="D71" s="12" t="s">
        <v>245</v>
      </c>
      <c r="E71" s="10" t="s">
        <v>146</v>
      </c>
      <c r="F71" s="134">
        <v>14</v>
      </c>
      <c r="G71" s="254" t="s">
        <v>290</v>
      </c>
      <c r="H71" s="255"/>
      <c r="I71" s="255"/>
      <c r="J71" s="256"/>
      <c r="K71" s="124"/>
    </row>
    <row r="72" spans="1:11" s="142" customFormat="1">
      <c r="A72" s="143" t="s">
        <v>200</v>
      </c>
      <c r="B72" s="143"/>
      <c r="C72" s="211"/>
      <c r="D72" s="144" t="str">
        <f>'Planilha Orçamentaria'!E88</f>
        <v>Meio Fio e Sarjeta</v>
      </c>
      <c r="E72" s="144"/>
      <c r="F72" s="145"/>
      <c r="G72" s="260"/>
      <c r="H72" s="261"/>
      <c r="I72" s="261"/>
      <c r="J72" s="262"/>
    </row>
    <row r="73" spans="1:11" s="124" customFormat="1" ht="45">
      <c r="A73" s="135" t="s">
        <v>201</v>
      </c>
      <c r="B73" s="10" t="str">
        <f>'Planilha Orçamentaria'!C89</f>
        <v>SINAPI</v>
      </c>
      <c r="C73" s="68" t="str">
        <f>'Planilha Orçamentaria'!D89</f>
        <v>94274</v>
      </c>
      <c r="D73" s="12" t="s">
        <v>246</v>
      </c>
      <c r="E73" s="10" t="s">
        <v>4</v>
      </c>
      <c r="F73" s="153">
        <v>132</v>
      </c>
      <c r="G73" s="274" t="s">
        <v>301</v>
      </c>
      <c r="H73" s="275"/>
      <c r="I73" s="275"/>
      <c r="J73" s="276"/>
    </row>
    <row r="74" spans="1:11" s="124" customFormat="1" ht="22.5">
      <c r="A74" s="135" t="s">
        <v>247</v>
      </c>
      <c r="B74" s="10" t="str">
        <f>'Planilha Orçamentaria'!C90</f>
        <v>SINAPI</v>
      </c>
      <c r="C74" s="68" t="str">
        <f>'Planilha Orçamentaria'!D90</f>
        <v>94288</v>
      </c>
      <c r="D74" s="72" t="s">
        <v>249</v>
      </c>
      <c r="E74" s="10" t="s">
        <v>4</v>
      </c>
      <c r="F74" s="134">
        <v>132</v>
      </c>
      <c r="G74" s="274" t="s">
        <v>301</v>
      </c>
      <c r="H74" s="275"/>
      <c r="I74" s="275"/>
      <c r="J74" s="276"/>
    </row>
    <row r="75" spans="1:11" s="124" customFormat="1" ht="24" customHeight="1">
      <c r="A75" s="135" t="s">
        <v>292</v>
      </c>
      <c r="B75" s="214" t="str">
        <f>'Planilha Orçamentaria'!C91</f>
        <v>SUDECAP</v>
      </c>
      <c r="C75" s="215" t="str">
        <f>'Planilha Orçamentaria'!D91</f>
        <v>19.30.04</v>
      </c>
      <c r="D75" s="216" t="str">
        <f>'Planilha Orçamentaria'!E91</f>
        <v>SARJETA TIPO A - (50X10)CM - DES-R01 - PADRÃO SUDECAP</v>
      </c>
      <c r="E75" s="10" t="s">
        <v>4</v>
      </c>
      <c r="F75" s="217">
        <v>53.3</v>
      </c>
      <c r="G75" s="274" t="s">
        <v>300</v>
      </c>
      <c r="H75" s="275"/>
      <c r="I75" s="275"/>
      <c r="J75" s="276"/>
    </row>
    <row r="76" spans="1:11" s="124" customFormat="1">
      <c r="A76" s="155" t="s">
        <v>202</v>
      </c>
      <c r="B76" s="155"/>
      <c r="C76" s="213"/>
      <c r="D76" s="156" t="str">
        <f>'Planilha Orçamentaria'!E93</f>
        <v>Poço de Visita</v>
      </c>
      <c r="E76" s="156"/>
      <c r="F76" s="157"/>
      <c r="G76" s="287"/>
      <c r="H76" s="300"/>
      <c r="I76" s="300"/>
      <c r="J76" s="301"/>
    </row>
    <row r="77" spans="1:11" s="154" customFormat="1" ht="22.5">
      <c r="A77" s="135" t="s">
        <v>203</v>
      </c>
      <c r="B77" s="10" t="str">
        <f>'Planilha Orçamentaria'!C94</f>
        <v>SEINFRA</v>
      </c>
      <c r="C77" s="212" t="str">
        <f>'Planilha Orçamentaria'!D94</f>
        <v>ED-48568</v>
      </c>
      <c r="D77" s="72" t="str">
        <f>'Planilha Orçamentaria'!E94</f>
        <v>CHAMINÉ DE POÇO DE VISITA TIPO "A", EM ALVENARIA COM DEGRAUS DE AÇO CA-50</v>
      </c>
      <c r="E77" s="10" t="s">
        <v>4</v>
      </c>
      <c r="F77" s="134">
        <v>2.5</v>
      </c>
      <c r="G77" s="254" t="s">
        <v>295</v>
      </c>
      <c r="H77" s="255"/>
      <c r="I77" s="255"/>
      <c r="J77" s="256"/>
      <c r="K77" s="124"/>
    </row>
    <row r="78" spans="1:11" s="154" customFormat="1" ht="22.5">
      <c r="A78" s="135" t="s">
        <v>250</v>
      </c>
      <c r="B78" s="10" t="str">
        <f>'Planilha Orçamentaria'!C95</f>
        <v>SEINFRA</v>
      </c>
      <c r="C78" s="212" t="str">
        <f>'Planilha Orçamentaria'!D95</f>
        <v>ED-48634</v>
      </c>
      <c r="D78" s="72" t="str">
        <f>'Planilha Orçamentaria'!E95</f>
        <v>POÇO DE VISITA PARA REDE TUBULAR TIPO A DN 800, EXCLUSIVE ESCAVAÇÃO, REATERRO E BOTA FORA</v>
      </c>
      <c r="E78" s="10" t="s">
        <v>146</v>
      </c>
      <c r="F78" s="134">
        <v>5</v>
      </c>
      <c r="G78" s="254" t="s">
        <v>294</v>
      </c>
      <c r="H78" s="255"/>
      <c r="I78" s="255"/>
      <c r="J78" s="256"/>
      <c r="K78" s="124"/>
    </row>
    <row r="79" spans="1:11" s="154" customFormat="1" ht="33.75">
      <c r="A79" s="135" t="s">
        <v>293</v>
      </c>
      <c r="B79" s="214" t="str">
        <f>'Planilha Orçamentaria'!C96</f>
        <v>SEINFRA</v>
      </c>
      <c r="C79" s="218" t="str">
        <f>'Planilha Orçamentaria'!D96</f>
        <v>ED-48666</v>
      </c>
      <c r="D79" s="216" t="str">
        <f>'Planilha Orçamentaria'!E96</f>
        <v>TAMPÃO CIRCULAR EM FERRO FUNDIDO PARA POÇO DE VISITA, ARTICULADO COM DIÂMETRO DE 60CM, CLASSE 400, INCLUSIVE ASSENTAMENTO, EXCLUSIVE POÇO DE VISITA</v>
      </c>
      <c r="E79" s="10" t="s">
        <v>146</v>
      </c>
      <c r="F79" s="217">
        <v>5</v>
      </c>
      <c r="G79" s="254" t="s">
        <v>294</v>
      </c>
      <c r="H79" s="255"/>
      <c r="I79" s="255"/>
      <c r="J79" s="256"/>
      <c r="K79" s="124"/>
    </row>
    <row r="80" spans="1:11" s="154" customFormat="1">
      <c r="A80" s="155" t="s">
        <v>204</v>
      </c>
      <c r="B80" s="155"/>
      <c r="C80" s="213"/>
      <c r="D80" s="156" t="str">
        <f>'Planilha Orçamentaria'!E98</f>
        <v>Dissipador de Energia</v>
      </c>
      <c r="E80" s="156"/>
      <c r="F80" s="157"/>
      <c r="G80" s="287"/>
      <c r="H80" s="300"/>
      <c r="I80" s="300"/>
      <c r="J80" s="301"/>
      <c r="K80" s="124"/>
    </row>
    <row r="81" spans="1:11" s="154" customFormat="1" ht="26.25" customHeight="1">
      <c r="A81" s="135" t="s">
        <v>205</v>
      </c>
      <c r="B81" s="66" t="str">
        <f>'Planilha Orçamentaria'!C99</f>
        <v>SEINFRA</v>
      </c>
      <c r="C81" s="212" t="str">
        <f>'Planilha Orçamentaria'!D99</f>
        <v>ED-48298</v>
      </c>
      <c r="D81" s="72" t="str">
        <f>'Planilha Orçamentaria'!E99</f>
        <v>CORTE, DOBRA E MONTAGEM DE AÇO CA-50/60, INCLUSIVE ESPAÇADOR</v>
      </c>
      <c r="E81" s="66" t="str">
        <f>'Planilha Orçamentaria'!F99</f>
        <v>kg</v>
      </c>
      <c r="F81" s="222">
        <v>230.52</v>
      </c>
      <c r="G81" s="277" t="s">
        <v>330</v>
      </c>
      <c r="H81" s="278"/>
      <c r="I81" s="278"/>
      <c r="J81" s="279"/>
      <c r="K81" s="124"/>
    </row>
    <row r="82" spans="1:11" s="154" customFormat="1" ht="39.75" customHeight="1">
      <c r="A82" s="135" t="s">
        <v>206</v>
      </c>
      <c r="B82" s="66" t="str">
        <f>'Planilha Orçamentaria'!C100</f>
        <v>SEINFRA</v>
      </c>
      <c r="C82" s="212" t="str">
        <f>'Planilha Orçamentaria'!D100</f>
        <v>ED-8471</v>
      </c>
      <c r="D82" s="72" t="str">
        <f>'Planilha Orçamentaria'!E100</f>
        <v>FÔRMA E DESFORMA DE TÁBUA E SARRAFO, REAPROVEITAMENTO (5X), EXCLUSIVE ESCORAMENTO</v>
      </c>
      <c r="E82" s="66" t="str">
        <f>'Planilha Orçamentaria'!F100</f>
        <v>m²</v>
      </c>
      <c r="F82" s="222">
        <v>40</v>
      </c>
      <c r="G82" s="277" t="s">
        <v>329</v>
      </c>
      <c r="H82" s="278"/>
      <c r="I82" s="278"/>
      <c r="J82" s="279"/>
      <c r="K82" s="124"/>
    </row>
    <row r="83" spans="1:11" s="154" customFormat="1" ht="39.75" customHeight="1">
      <c r="A83" s="135" t="s">
        <v>207</v>
      </c>
      <c r="B83" s="66" t="str">
        <f>'Planilha Orçamentaria'!C101</f>
        <v>SEINFRA</v>
      </c>
      <c r="C83" s="212" t="str">
        <f>'Planilha Orçamentaria'!D101</f>
        <v>ED-49638</v>
      </c>
      <c r="D83" s="72" t="str">
        <f>'Planilha Orçamentaria'!E101</f>
        <v>FORNECIMENTO DE CONCRETO ESTRUTURAL, USINADO BOMBEADO, COM FCK 25MPA, INCLUSIVE LANÇAMENTO, ADENSAMENTO E ACABAMENTO</v>
      </c>
      <c r="E83" s="66" t="str">
        <f>'Planilha Orçamentaria'!F101</f>
        <v>m³</v>
      </c>
      <c r="F83" s="222">
        <v>5</v>
      </c>
      <c r="G83" s="277" t="s">
        <v>331</v>
      </c>
      <c r="H83" s="278"/>
      <c r="I83" s="278"/>
      <c r="J83" s="279"/>
      <c r="K83" s="124"/>
    </row>
    <row r="84" spans="1:11" s="154" customFormat="1" ht="39.75" customHeight="1">
      <c r="A84" s="135" t="s">
        <v>208</v>
      </c>
      <c r="B84" s="66" t="str">
        <f>'Planilha Orçamentaria'!C102</f>
        <v>SUDECAP</v>
      </c>
      <c r="C84" s="212" t="str">
        <f>'Planilha Orçamentaria'!D102</f>
        <v>60.33.13</v>
      </c>
      <c r="D84" s="72" t="str">
        <f>'Planilha Orçamentaria'!E102</f>
        <v>TELA DE AÇO SOLDADA NERVURADA, CA-60, Q-503, (7,97 KG/M2), DIÂMETRO DO FIO = 8,0MM, PAINEL 2,45 X 6,00 M, ESPAÇAMENTO DA MALHA 10 X 10 CM</v>
      </c>
      <c r="E84" s="66" t="str">
        <f>'Planilha Orçamentaria'!F102</f>
        <v>kg</v>
      </c>
      <c r="F84" s="222">
        <v>40.65</v>
      </c>
      <c r="G84" s="277" t="s">
        <v>333</v>
      </c>
      <c r="H84" s="278"/>
      <c r="I84" s="278"/>
      <c r="J84" s="279"/>
      <c r="K84" s="124"/>
    </row>
    <row r="85" spans="1:11" s="154" customFormat="1" ht="42" customHeight="1">
      <c r="A85" s="135" t="s">
        <v>209</v>
      </c>
      <c r="B85" s="66" t="str">
        <f>'Planilha Orçamentaria'!C103</f>
        <v>SEINFRA</v>
      </c>
      <c r="C85" s="212" t="str">
        <f>'Planilha Orçamentaria'!D103</f>
        <v>ED-49812</v>
      </c>
      <c r="D85" s="72" t="str">
        <f>'Planilha Orçamentaria'!E103</f>
        <v>LASTRO DE CONCRETO MAGRO, INCLUSIVE TRANSPORTE, LANÇAMENTO E ADENSAMENTO</v>
      </c>
      <c r="E85" s="66" t="str">
        <f>'Planilha Orçamentaria'!F103</f>
        <v>m³</v>
      </c>
      <c r="F85" s="222">
        <v>3.55</v>
      </c>
      <c r="G85" s="277" t="s">
        <v>351</v>
      </c>
      <c r="H85" s="278"/>
      <c r="I85" s="278"/>
      <c r="J85" s="279"/>
      <c r="K85" s="124"/>
    </row>
    <row r="86" spans="1:11" s="154" customFormat="1" ht="60" customHeight="1">
      <c r="A86" s="135" t="s">
        <v>328</v>
      </c>
      <c r="B86" s="66" t="str">
        <f>'Planilha Orçamentaria'!C104</f>
        <v>SINAPI</v>
      </c>
      <c r="C86" s="68" t="str">
        <f>'Planilha Orçamentaria'!D104</f>
        <v>103799</v>
      </c>
      <c r="D86" s="72" t="str">
        <f>'Planilha Orçamentaria'!E104</f>
        <v>PEDRA DE MÃO FIXADA COM CONCRETO PARA BACIA DE DISSIPAÇÃO, 40% DE CONCRETO EM VOLUME, FCK = 20 MPA, COM USO DE JERICA E PREPARO EM BETONEIRA DE 600 L - AREIA, BRITA E PEDRA DE MÃO COMERCIAIS LANÇAMENTO, ADENSAMENTO E ACABAMENTO. AF_08/2022</v>
      </c>
      <c r="E86" s="66" t="str">
        <f>'Planilha Orçamentaria'!F104</f>
        <v>m³</v>
      </c>
      <c r="F86" s="222">
        <v>3.55</v>
      </c>
      <c r="G86" s="302" t="s">
        <v>332</v>
      </c>
      <c r="H86" s="303"/>
      <c r="I86" s="303"/>
      <c r="J86" s="304"/>
      <c r="K86" s="124"/>
    </row>
    <row r="87" spans="1:11" s="154" customFormat="1">
      <c r="A87" s="158"/>
      <c r="B87" s="248"/>
      <c r="C87" s="160"/>
      <c r="D87" s="250" t="str">
        <f>'Planilha Orçamentaria'!E105</f>
        <v>Transporte da pedra</v>
      </c>
      <c r="E87" s="248"/>
      <c r="F87" s="249"/>
      <c r="G87" s="302"/>
      <c r="H87" s="303"/>
      <c r="I87" s="303"/>
      <c r="J87" s="304"/>
      <c r="K87" s="124"/>
    </row>
    <row r="88" spans="1:11" s="154" customFormat="1" ht="41.25" customHeight="1">
      <c r="A88" s="158" t="s">
        <v>374</v>
      </c>
      <c r="B88" s="248" t="str">
        <f>'Planilha Orçamentaria'!C106</f>
        <v>SEINFRA</v>
      </c>
      <c r="C88" s="160" t="str">
        <f>'Planilha Orçamentaria'!D106</f>
        <v>ED-29235</v>
      </c>
      <c r="D88" s="161" t="str">
        <f>'Planilha Orçamentaria'!E106</f>
        <v>TRANSPORTE DE MATERIAL DE QUALQUER NATUREZA EM CAMINHÃO, DISTÂNCIA MAIORES QUE 30KM, DENTRO DO PERÍMETRO URBANO, EXCLUSIVE CARGA, INCLUSIVE DESCARGA</v>
      </c>
      <c r="E88" s="248" t="str">
        <f>'Planilha Orçamentaria'!F106</f>
        <v>m³xkm</v>
      </c>
      <c r="F88" s="249">
        <v>157.97</v>
      </c>
      <c r="G88" s="302" t="s">
        <v>375</v>
      </c>
      <c r="H88" s="303"/>
      <c r="I88" s="303"/>
      <c r="J88" s="304"/>
      <c r="K88" s="124"/>
    </row>
    <row r="89" spans="1:11" s="154" customFormat="1">
      <c r="A89" s="158"/>
      <c r="B89" s="159"/>
      <c r="C89" s="160"/>
      <c r="D89" s="161"/>
      <c r="E89" s="159"/>
      <c r="F89" s="162"/>
      <c r="G89" s="274"/>
      <c r="H89" s="275"/>
      <c r="I89" s="275"/>
      <c r="J89" s="276"/>
      <c r="K89" s="124"/>
    </row>
    <row r="90" spans="1:11" s="142" customFormat="1">
      <c r="A90" s="163" t="s">
        <v>101</v>
      </c>
      <c r="B90" s="163"/>
      <c r="C90" s="163"/>
      <c r="D90" s="164" t="str">
        <f>'Planilha Orçamentaria'!E110</f>
        <v xml:space="preserve">RECOMPOSIÇÃO DO PAVIMENTO </v>
      </c>
      <c r="E90" s="164"/>
      <c r="F90" s="165"/>
      <c r="G90" s="290"/>
      <c r="H90" s="291"/>
      <c r="I90" s="291"/>
      <c r="J90" s="292"/>
    </row>
    <row r="91" spans="1:11" s="154" customFormat="1">
      <c r="A91" s="143" t="s">
        <v>102</v>
      </c>
      <c r="B91" s="143"/>
      <c r="C91" s="143"/>
      <c r="D91" s="144" t="str">
        <f>'Planilha Orçamentaria'!E111</f>
        <v>Regularização e Recomposição de Base</v>
      </c>
      <c r="E91" s="144"/>
      <c r="F91" s="145"/>
      <c r="G91" s="260"/>
      <c r="H91" s="261"/>
      <c r="I91" s="261"/>
      <c r="J91" s="262"/>
      <c r="K91" s="124"/>
    </row>
    <row r="92" spans="1:11" s="154" customFormat="1" ht="39" customHeight="1">
      <c r="A92" s="126" t="s">
        <v>251</v>
      </c>
      <c r="B92" s="191" t="str">
        <f>'Planilha Orçamentaria'!C112</f>
        <v>SEINFRA</v>
      </c>
      <c r="C92" s="220" t="str">
        <f>'Planilha Orçamentaria'!D112</f>
        <v>ED-51124</v>
      </c>
      <c r="D92" s="167" t="str">
        <f>'Planilha Orçamentaria'!E112</f>
        <v>REGULARIZAÇÃO E COMPACTAÇÃO MECÂNICA DE TERRENO COM
ROLO VIBRATÓRIO, EXCLUSIVE DESMATAMENTO, DESTOCAMENTO, LIMPEZA/ROÇADA DO TERRENO</v>
      </c>
      <c r="E92" s="221" t="str">
        <f>'Planilha Orçamentaria'!F112</f>
        <v>m²</v>
      </c>
      <c r="F92" s="222">
        <v>387.36</v>
      </c>
      <c r="G92" s="263" t="s">
        <v>376</v>
      </c>
      <c r="H92" s="264"/>
      <c r="I92" s="264"/>
      <c r="J92" s="265"/>
      <c r="K92" s="124"/>
    </row>
    <row r="93" spans="1:11" s="154" customFormat="1" ht="40.5" customHeight="1">
      <c r="A93" s="126" t="s">
        <v>307</v>
      </c>
      <c r="B93" s="166" t="str">
        <f>'Planilha Orçamentaria'!C113</f>
        <v>SINAPI</v>
      </c>
      <c r="C93" s="68" t="str">
        <f>'Planilha Orçamentaria'!D113</f>
        <v>101827</v>
      </c>
      <c r="D93" s="167" t="str">
        <f>'Planilha Orçamentaria'!E113</f>
        <v>RECOMPOSIÇÃO DE BASE E OU SUB-BASE PARA REMENDO PROFUNDO DE SOLO BRITA (40/60) - INCLUSO RETIRADA E COLOCAÇÃO DO MATERIAL.</v>
      </c>
      <c r="E93" s="10" t="s">
        <v>233</v>
      </c>
      <c r="F93" s="148">
        <v>116.21</v>
      </c>
      <c r="G93" s="263" t="s">
        <v>377</v>
      </c>
      <c r="H93" s="264"/>
      <c r="I93" s="264"/>
      <c r="J93" s="265"/>
      <c r="K93" s="124"/>
    </row>
    <row r="94" spans="1:11" s="154" customFormat="1" ht="36">
      <c r="A94" s="143" t="s">
        <v>252</v>
      </c>
      <c r="B94" s="143"/>
      <c r="C94" s="143"/>
      <c r="D94" s="144" t="str">
        <f>'[3]Planilha Orçamentaria'!D110</f>
        <v>CONCRETO FCK = 30MPA, TRAÇO 1:1,9:2,3 (EM MASSA SECA DE CIMENTO/ AREIA MÉDIA/ SEIXO ROLADO) - PREPARO MECÂNICO COM BETONEIRA 400 L.</v>
      </c>
      <c r="E94" s="144"/>
      <c r="F94" s="145"/>
      <c r="G94" s="260"/>
      <c r="H94" s="261"/>
      <c r="I94" s="261"/>
      <c r="J94" s="262"/>
      <c r="K94" s="124"/>
    </row>
    <row r="95" spans="1:11" s="154" customFormat="1" ht="52.5" customHeight="1">
      <c r="A95" s="126" t="s">
        <v>253</v>
      </c>
      <c r="B95" s="10" t="str">
        <f>'Planilha Orçamentaria'!C116</f>
        <v>SEINFRA</v>
      </c>
      <c r="C95" s="18" t="str">
        <f>'Planilha Orçamentaria'!D116</f>
        <v>ED-7560</v>
      </c>
      <c r="D95" s="219" t="str">
        <f>'Planilha Orçamentaria'!E116</f>
        <v>TRANSPORTE EM CAMINHÃO, TRAÇÃO 6X2, TIPO TRUCADO, PESO BRUTO TOTAL (PBT) DE 23.000KG, COM CARROCERIA DE CARGA SECA, COM CAPACIDADE DE 15T, EM RODOVIA PAVIMENTADA, EXCLUSIVE MANOBRA, CARGA E DESCARGA</v>
      </c>
      <c r="E95" s="10" t="s">
        <v>308</v>
      </c>
      <c r="F95" s="168">
        <v>2999.38</v>
      </c>
      <c r="G95" s="293" t="s">
        <v>378</v>
      </c>
      <c r="H95" s="293"/>
      <c r="I95" s="293"/>
      <c r="J95" s="293"/>
      <c r="K95" s="124"/>
    </row>
    <row r="96" spans="1:11" s="154" customFormat="1">
      <c r="A96" s="226" t="s">
        <v>254</v>
      </c>
      <c r="B96" s="226"/>
      <c r="C96" s="226"/>
      <c r="D96" s="227" t="str">
        <f>'[3]Planilha Orçamentaria'!D114</f>
        <v xml:space="preserve">RECOMPOSIÇÃO DO PAVIMENTO </v>
      </c>
      <c r="E96" s="227"/>
      <c r="F96" s="228"/>
      <c r="G96" s="297"/>
      <c r="H96" s="298"/>
      <c r="I96" s="298"/>
      <c r="J96" s="299"/>
      <c r="K96" s="124"/>
    </row>
    <row r="97" spans="1:12" s="154" customFormat="1" ht="42" customHeight="1">
      <c r="A97" s="126" t="s">
        <v>255</v>
      </c>
      <c r="B97" s="10" t="str">
        <f>'Planilha Orçamentaria'!C119</f>
        <v>SUDECAP</v>
      </c>
      <c r="C97" s="18" t="str">
        <f>'Planilha Orçamentaria'!D119</f>
        <v>20.11.05</v>
      </c>
      <c r="D97" s="73" t="str">
        <f>'Planilha Orçamentaria'!E119</f>
        <v>IMPRIMAÇÃO COM EMULSÃO ASFÁLTICA - EAI, LIMPEZA MANUAL</v>
      </c>
      <c r="E97" s="10" t="s">
        <v>229</v>
      </c>
      <c r="F97" s="168">
        <v>387.36</v>
      </c>
      <c r="G97" s="263" t="s">
        <v>379</v>
      </c>
      <c r="H97" s="264"/>
      <c r="I97" s="264"/>
      <c r="J97" s="265"/>
      <c r="K97" s="124"/>
    </row>
    <row r="98" spans="1:12" s="154" customFormat="1" ht="43.5" customHeight="1">
      <c r="A98" s="126" t="s">
        <v>256</v>
      </c>
      <c r="B98" s="10" t="str">
        <f>'Planilha Orçamentaria'!C120</f>
        <v>SUDECAP</v>
      </c>
      <c r="C98" s="18" t="str">
        <f>'Planilha Orçamentaria'!D120</f>
        <v>20.12.01</v>
      </c>
      <c r="D98" s="73" t="str">
        <f>'Planilha Orçamentaria'!E120</f>
        <v>PINTURA DE LIGAÇÃO COM RR-1C</v>
      </c>
      <c r="E98" s="10" t="s">
        <v>229</v>
      </c>
      <c r="F98" s="168">
        <v>387.36</v>
      </c>
      <c r="G98" s="263" t="s">
        <v>379</v>
      </c>
      <c r="H98" s="264"/>
      <c r="I98" s="264"/>
      <c r="J98" s="265"/>
      <c r="K98" s="124"/>
    </row>
    <row r="99" spans="1:12" s="154" customFormat="1" ht="50.25" customHeight="1">
      <c r="A99" s="126" t="s">
        <v>257</v>
      </c>
      <c r="B99" s="10" t="str">
        <f>'Planilha Orçamentaria'!C121</f>
        <v>SEINFRA</v>
      </c>
      <c r="C99" s="18" t="str">
        <f>'Planilha Orçamentaria'!D121</f>
        <v>ED-7623</v>
      </c>
      <c r="D99" s="73" t="str">
        <f>'Planilha Orçamentaria'!E121</f>
        <v>EXECUÇÃO E APLICAÇÃO DE CONCRETO BETUMINOSO USINADO A QUENTE (CBUQ), MASSA COMERCIAL, INCLUINDO FORNECIMENTO E TRANSPORTE DOS AGREGADOS E MATERIAL BETUMINOSO, EXCLUSIVE TRANSPORTE DA MASSA ASFÁLTICA ATÉ A PISTA - espessura 5 cm</v>
      </c>
      <c r="E99" s="10" t="s">
        <v>233</v>
      </c>
      <c r="F99" s="168">
        <v>19.36</v>
      </c>
      <c r="G99" s="293" t="s">
        <v>380</v>
      </c>
      <c r="H99" s="293"/>
      <c r="I99" s="293"/>
      <c r="J99" s="293"/>
      <c r="K99" s="124"/>
    </row>
    <row r="100" spans="1:12" s="154" customFormat="1">
      <c r="A100" s="226" t="s">
        <v>312</v>
      </c>
      <c r="B100" s="229"/>
      <c r="C100" s="230"/>
      <c r="D100" s="231" t="str">
        <f>'Planilha Orçamentaria'!E123</f>
        <v>Transportes</v>
      </c>
      <c r="E100" s="231"/>
      <c r="F100" s="232"/>
      <c r="G100" s="294"/>
      <c r="H100" s="295"/>
      <c r="I100" s="295"/>
      <c r="J100" s="296"/>
      <c r="K100" s="124"/>
    </row>
    <row r="101" spans="1:12" s="154" customFormat="1" ht="27" customHeight="1">
      <c r="A101" s="126" t="s">
        <v>313</v>
      </c>
      <c r="B101" s="10" t="str">
        <f>'Planilha Orçamentaria'!C124</f>
        <v>SUDECAP</v>
      </c>
      <c r="C101" s="18" t="str">
        <f>'Planilha Orçamentaria'!D124</f>
        <v>20.10.03</v>
      </c>
      <c r="D101" s="73" t="str">
        <f>'Planilha Orçamentaria'!E124</f>
        <v>TRANSPORTE DE MATERIAL DE QUALQUER NATUREZA DMT &gt; 10KM (transp. CM-30)</v>
      </c>
      <c r="E101" s="10" t="s">
        <v>308</v>
      </c>
      <c r="F101" s="166">
        <v>20.68</v>
      </c>
      <c r="G101" s="293" t="s">
        <v>381</v>
      </c>
      <c r="H101" s="293"/>
      <c r="I101" s="293"/>
      <c r="J101" s="293"/>
      <c r="K101" s="124"/>
    </row>
    <row r="102" spans="1:12" s="154" customFormat="1" ht="49.5" customHeight="1">
      <c r="A102" s="126" t="s">
        <v>314</v>
      </c>
      <c r="B102" s="10" t="str">
        <f>'Planilha Orçamentaria'!C125</f>
        <v>SEINFRA</v>
      </c>
      <c r="C102" s="18" t="str">
        <f>'Planilha Orçamentaria'!D125</f>
        <v>ED-29235</v>
      </c>
      <c r="D102" s="73" t="str">
        <f>'Planilha Orçamentaria'!E125</f>
        <v>TRANSPORTE DE MATERIAL DE QUALQUER NATUREZA EM CAMINHÃO, DISTÂNCIA MAIORES QUE 30KM, DENTRO DO PERÍMETRO URBANO, EXCLUSIVE CARGA, INCLUSIVE DESCARGA (Transporte do CBUQ da Usina até a Obra)</v>
      </c>
      <c r="E102" s="10" t="s">
        <v>234</v>
      </c>
      <c r="F102" s="166">
        <v>154.88</v>
      </c>
      <c r="G102" s="293" t="s">
        <v>382</v>
      </c>
      <c r="H102" s="293"/>
      <c r="I102" s="293"/>
      <c r="J102" s="293"/>
      <c r="K102" s="124"/>
    </row>
    <row r="103" spans="1:12" s="154" customFormat="1" ht="9.75" customHeight="1">
      <c r="A103" s="126"/>
      <c r="B103" s="166"/>
      <c r="C103" s="170"/>
      <c r="D103" s="167"/>
      <c r="E103" s="10"/>
      <c r="F103" s="168"/>
      <c r="G103" s="289"/>
      <c r="H103" s="289"/>
      <c r="I103" s="289"/>
      <c r="J103" s="289"/>
      <c r="K103" s="124"/>
    </row>
    <row r="104" spans="1:12" s="142" customFormat="1">
      <c r="A104" s="163" t="s">
        <v>125</v>
      </c>
      <c r="B104" s="163"/>
      <c r="C104" s="163"/>
      <c r="D104" s="164" t="str">
        <f>'Planilha Orçamentaria'!E129</f>
        <v>OBRAS COMPLEMENTARES</v>
      </c>
      <c r="E104" s="164"/>
      <c r="F104" s="165"/>
      <c r="G104" s="290"/>
      <c r="H104" s="291"/>
      <c r="I104" s="291"/>
      <c r="J104" s="292"/>
      <c r="L104" s="171"/>
    </row>
    <row r="105" spans="1:12" s="142" customFormat="1">
      <c r="A105" s="143" t="s">
        <v>126</v>
      </c>
      <c r="B105" s="143"/>
      <c r="C105" s="143"/>
      <c r="D105" s="144" t="str">
        <f>'Planilha Orçamentaria'!E130</f>
        <v>Execução de passeio</v>
      </c>
      <c r="E105" s="144"/>
      <c r="F105" s="145"/>
      <c r="G105" s="260"/>
      <c r="H105" s="261"/>
      <c r="I105" s="261"/>
      <c r="J105" s="262"/>
    </row>
    <row r="106" spans="1:12" s="142" customFormat="1" ht="48" customHeight="1">
      <c r="A106" s="126" t="s">
        <v>141</v>
      </c>
      <c r="B106" s="10" t="str">
        <f>'Planilha Orçamentaria'!C131</f>
        <v>SEINFRA</v>
      </c>
      <c r="C106" s="68" t="str">
        <f>'Planilha Orçamentaria'!D131</f>
        <v>ED-51123</v>
      </c>
      <c r="D106" s="12" t="str">
        <f>'Planilha Orçamentaria'!E131</f>
        <v>REGULARIZAÇÃO MANUAL E COMPACTAÇÃO MECANIZADA DE TERRENO COM PLACA VIBRATÓRIA, EXCLUSIVE DESMATAMENTO, DESTOCAMENTO, LIMPEZA/ROÇADA DO TERRENO</v>
      </c>
      <c r="E106" s="10" t="str">
        <f>'Planilha Orçamentaria'!F131</f>
        <v>m²</v>
      </c>
      <c r="F106" s="172">
        <v>211.5</v>
      </c>
      <c r="G106" s="254" t="s">
        <v>366</v>
      </c>
      <c r="H106" s="255"/>
      <c r="I106" s="255"/>
      <c r="J106" s="256"/>
    </row>
    <row r="107" spans="1:12" s="142" customFormat="1" ht="29.25" customHeight="1">
      <c r="A107" s="126" t="s">
        <v>211</v>
      </c>
      <c r="B107" s="10" t="str">
        <f>'Planilha Orçamentaria'!C132</f>
        <v>SEINFRA</v>
      </c>
      <c r="C107" s="68" t="str">
        <f>'Planilha Orçamentaria'!D132</f>
        <v>ED-51144</v>
      </c>
      <c r="D107" s="12" t="str">
        <f>'Planilha Orçamentaria'!E132</f>
        <v>PASSEIOS DE CONCRETO E = 8 CM, FCK = 15 MPA PADRÃO PREFEITURA</v>
      </c>
      <c r="E107" s="10" t="s">
        <v>229</v>
      </c>
      <c r="F107" s="172">
        <v>211.5</v>
      </c>
      <c r="G107" s="254" t="s">
        <v>366</v>
      </c>
      <c r="H107" s="255"/>
      <c r="I107" s="255"/>
      <c r="J107" s="256"/>
      <c r="K107" s="124"/>
    </row>
    <row r="108" spans="1:12" s="142" customFormat="1">
      <c r="A108" s="143" t="s">
        <v>212</v>
      </c>
      <c r="B108" s="155"/>
      <c r="C108" s="155"/>
      <c r="D108" s="173">
        <f>'[3]Planilha Orçamentaria'!D131</f>
        <v>0</v>
      </c>
      <c r="E108" s="174"/>
      <c r="F108" s="157"/>
      <c r="G108" s="287"/>
      <c r="H108" s="261"/>
      <c r="I108" s="261"/>
      <c r="J108" s="262"/>
      <c r="K108" s="124"/>
    </row>
    <row r="109" spans="1:12" s="124" customFormat="1" ht="33" customHeight="1">
      <c r="A109" s="135" t="s">
        <v>213</v>
      </c>
      <c r="B109" s="10" t="str">
        <f>'Planilha Orçamentaria'!C135</f>
        <v>SINAPI</v>
      </c>
      <c r="C109" s="210">
        <f>'Planilha Orçamentaria'!D135</f>
        <v>98522</v>
      </c>
      <c r="D109" s="175" t="str">
        <f>'Planilha Orçamentaria'!E135</f>
        <v>ALAMBRADO EM MOURÕES DE CONCRETO, COM TELA DE ARAME GALVANIZADO (INCLUSIVE MURETA EM CONCRETO).</v>
      </c>
      <c r="E109" s="31" t="s">
        <v>4</v>
      </c>
      <c r="F109" s="176">
        <v>141</v>
      </c>
      <c r="G109" s="254" t="s">
        <v>367</v>
      </c>
      <c r="H109" s="255"/>
      <c r="I109" s="255"/>
      <c r="J109" s="256"/>
    </row>
    <row r="110" spans="1:12" s="124" customFormat="1" ht="45">
      <c r="A110" s="135" t="s">
        <v>353</v>
      </c>
      <c r="B110" s="159" t="str">
        <f>'Planilha Orçamentaria'!C136</f>
        <v>SEINFRA</v>
      </c>
      <c r="C110" s="243" t="str">
        <f>'Planilha Orçamentaria'!D136</f>
        <v>ED-50986</v>
      </c>
      <c r="D110" s="178" t="str">
        <f>'Planilha Orçamentaria'!E136</f>
        <v>PORTÃO EM TUBO DE AÇO GALVANIZADO COM COSTURA, DIÂMETRO DE 1.1/2" (38,1MM), ESP. 2MM, COM TELA QUADRICULADA ONDULADA, TRAMA DE 1/2" (12,70MM), FIO 12 (2, 77MM), EXCLUSIVE CADEADO E PINTURA</v>
      </c>
      <c r="E110" s="244" t="str">
        <f>'Planilha Orçamentaria'!F136</f>
        <v>m²</v>
      </c>
      <c r="F110" s="245">
        <v>2.2000000000000002</v>
      </c>
      <c r="G110" s="254" t="s">
        <v>358</v>
      </c>
      <c r="H110" s="255"/>
      <c r="I110" s="255"/>
      <c r="J110" s="256"/>
    </row>
    <row r="111" spans="1:12" s="124" customFormat="1" ht="44.25" customHeight="1">
      <c r="A111" s="135" t="s">
        <v>355</v>
      </c>
      <c r="B111" s="159" t="str">
        <f>'Planilha Orçamentaria'!C137</f>
        <v>SEINFRA</v>
      </c>
      <c r="C111" s="243" t="str">
        <f>'Planilha Orçamentaria'!D137</f>
        <v>ED-50497</v>
      </c>
      <c r="D111" s="178" t="str">
        <f>'Planilha Orçamentaria'!E137</f>
        <v>PINTURA ESMALTE BASE SOLVENTE EM ESTRUTURA METÁLICA, DUAS (2) DEMÃOS, COM APLICAÇÃO MANUAL, INCLUSIVE UMA (1) DEMÃO FUNDO GALVANIZADO</v>
      </c>
      <c r="E111" s="244" t="str">
        <f>'Planilha Orçamentaria'!F137</f>
        <v>m²</v>
      </c>
      <c r="F111" s="245">
        <v>2.2000000000000002</v>
      </c>
      <c r="G111" s="254" t="s">
        <v>358</v>
      </c>
      <c r="H111" s="255"/>
      <c r="I111" s="255"/>
      <c r="J111" s="256"/>
    </row>
    <row r="112" spans="1:12" s="124" customFormat="1" ht="15" customHeight="1">
      <c r="A112" s="177"/>
      <c r="B112" s="159"/>
      <c r="C112" s="160"/>
      <c r="D112" s="178"/>
      <c r="E112" s="159"/>
      <c r="F112" s="179"/>
      <c r="G112" s="288"/>
      <c r="H112" s="289"/>
      <c r="I112" s="289"/>
      <c r="J112" s="289"/>
    </row>
    <row r="113" spans="1:11" s="142" customFormat="1">
      <c r="A113" s="163" t="s">
        <v>216</v>
      </c>
      <c r="B113" s="163"/>
      <c r="C113" s="163"/>
      <c r="D113" s="164" t="str">
        <f>'Planilha Orçamentaria'!E141</f>
        <v>LIMPEZA FINAL DE OBRA</v>
      </c>
      <c r="E113" s="164"/>
      <c r="F113" s="165"/>
      <c r="G113" s="290"/>
      <c r="H113" s="291"/>
      <c r="I113" s="291"/>
      <c r="J113" s="292"/>
    </row>
    <row r="114" spans="1:11" s="142" customFormat="1">
      <c r="A114" s="143" t="s">
        <v>217</v>
      </c>
      <c r="B114" s="155"/>
      <c r="C114" s="155"/>
      <c r="D114" s="173" t="str">
        <f>'Planilha Orçamentaria'!E142</f>
        <v>Limpeza</v>
      </c>
      <c r="E114" s="174"/>
      <c r="F114" s="157"/>
      <c r="G114" s="287"/>
      <c r="H114" s="261"/>
      <c r="I114" s="261"/>
      <c r="J114" s="262"/>
    </row>
    <row r="115" spans="1:11" s="142" customFormat="1" ht="15" customHeight="1">
      <c r="A115" s="180" t="s">
        <v>218</v>
      </c>
      <c r="B115" s="181" t="str">
        <f>'Planilha Orçamentaria'!C143</f>
        <v>SEINFRA</v>
      </c>
      <c r="C115" s="182" t="str">
        <f>'Planilha Orçamentaria'!D143</f>
        <v>ED-50266</v>
      </c>
      <c r="D115" s="183">
        <f>'[3]Planilha Orçamentaria'!D141</f>
        <v>0</v>
      </c>
      <c r="E115" s="10" t="s">
        <v>229</v>
      </c>
      <c r="F115" s="184">
        <v>381.86</v>
      </c>
      <c r="G115" s="280" t="s">
        <v>372</v>
      </c>
      <c r="H115" s="281"/>
      <c r="I115" s="281"/>
      <c r="J115" s="282"/>
      <c r="K115" s="185"/>
    </row>
    <row r="116" spans="1:11" s="124" customFormat="1" ht="15" customHeight="1">
      <c r="A116" s="180"/>
      <c r="B116" s="181"/>
      <c r="C116" s="181"/>
      <c r="D116" s="183"/>
      <c r="E116" s="10"/>
      <c r="F116" s="184"/>
      <c r="G116" s="280"/>
      <c r="H116" s="281"/>
      <c r="I116" s="281"/>
      <c r="J116" s="282"/>
      <c r="K116" s="185"/>
    </row>
    <row r="117" spans="1:11" s="186" customFormat="1">
      <c r="A117" s="283"/>
      <c r="B117" s="283"/>
      <c r="C117" s="283"/>
      <c r="D117" s="283"/>
      <c r="E117" s="283"/>
      <c r="F117" s="283"/>
      <c r="G117" s="283"/>
      <c r="H117" s="283"/>
      <c r="I117" s="283"/>
      <c r="J117" s="283"/>
    </row>
    <row r="118" spans="1:11" s="124" customFormat="1">
      <c r="A118" s="284"/>
      <c r="B118" s="285"/>
      <c r="C118" s="285"/>
      <c r="D118" s="285"/>
      <c r="E118" s="285"/>
      <c r="F118" s="285"/>
      <c r="G118" s="285"/>
      <c r="H118" s="285"/>
      <c r="I118" s="285"/>
      <c r="J118" s="286"/>
    </row>
  </sheetData>
  <mergeCells count="123">
    <mergeCell ref="G67:J67"/>
    <mergeCell ref="G66:J66"/>
    <mergeCell ref="G49:J49"/>
    <mergeCell ref="G82:J82"/>
    <mergeCell ref="G83:J83"/>
    <mergeCell ref="G84:J84"/>
    <mergeCell ref="G85:J85"/>
    <mergeCell ref="G72:J72"/>
    <mergeCell ref="G73:J73"/>
    <mergeCell ref="G74:J74"/>
    <mergeCell ref="G76:J76"/>
    <mergeCell ref="G77:J77"/>
    <mergeCell ref="G75:J75"/>
    <mergeCell ref="G64:J64"/>
    <mergeCell ref="G65:J65"/>
    <mergeCell ref="G68:J68"/>
    <mergeCell ref="G69:J69"/>
    <mergeCell ref="G70:J70"/>
    <mergeCell ref="G71:J71"/>
    <mergeCell ref="G59:J59"/>
    <mergeCell ref="G60:J60"/>
    <mergeCell ref="G61:J61"/>
    <mergeCell ref="G62:J62"/>
    <mergeCell ref="G63:J63"/>
    <mergeCell ref="G115:J115"/>
    <mergeCell ref="G89:J89"/>
    <mergeCell ref="G90:J90"/>
    <mergeCell ref="G91:J91"/>
    <mergeCell ref="G92:J92"/>
    <mergeCell ref="G78:J78"/>
    <mergeCell ref="G80:J80"/>
    <mergeCell ref="G81:J81"/>
    <mergeCell ref="G86:J86"/>
    <mergeCell ref="G79:J79"/>
    <mergeCell ref="G110:J110"/>
    <mergeCell ref="G111:J111"/>
    <mergeCell ref="G87:J87"/>
    <mergeCell ref="G88:J88"/>
    <mergeCell ref="G106:J106"/>
    <mergeCell ref="G116:J116"/>
    <mergeCell ref="A117:J117"/>
    <mergeCell ref="A118:J118"/>
    <mergeCell ref="G16:J16"/>
    <mergeCell ref="G27:J27"/>
    <mergeCell ref="G108:J108"/>
    <mergeCell ref="G109:J109"/>
    <mergeCell ref="G114:J114"/>
    <mergeCell ref="G112:J112"/>
    <mergeCell ref="G113:J113"/>
    <mergeCell ref="G103:J103"/>
    <mergeCell ref="G104:J104"/>
    <mergeCell ref="G105:J105"/>
    <mergeCell ref="G107:J107"/>
    <mergeCell ref="G98:J98"/>
    <mergeCell ref="G99:J99"/>
    <mergeCell ref="G100:J100"/>
    <mergeCell ref="G101:J101"/>
    <mergeCell ref="G102:J102"/>
    <mergeCell ref="G93:J93"/>
    <mergeCell ref="G94:J94"/>
    <mergeCell ref="G95:J95"/>
    <mergeCell ref="G96:J96"/>
    <mergeCell ref="G97:J97"/>
    <mergeCell ref="G54:J54"/>
    <mergeCell ref="G55:J55"/>
    <mergeCell ref="G56:J56"/>
    <mergeCell ref="G57:J57"/>
    <mergeCell ref="G58:J58"/>
    <mergeCell ref="G44:J44"/>
    <mergeCell ref="G45:J45"/>
    <mergeCell ref="G46:J46"/>
    <mergeCell ref="G47:J47"/>
    <mergeCell ref="G48:J48"/>
    <mergeCell ref="G50:J50"/>
    <mergeCell ref="G53:J53"/>
    <mergeCell ref="G52:J52"/>
    <mergeCell ref="G51:J51"/>
    <mergeCell ref="G40:J40"/>
    <mergeCell ref="G41:J41"/>
    <mergeCell ref="G42:J42"/>
    <mergeCell ref="G43:J43"/>
    <mergeCell ref="G33:J33"/>
    <mergeCell ref="G31:J31"/>
    <mergeCell ref="G32:J32"/>
    <mergeCell ref="G34:J34"/>
    <mergeCell ref="G35:J35"/>
    <mergeCell ref="G36:J36"/>
    <mergeCell ref="G37:J37"/>
    <mergeCell ref="G38:J38"/>
    <mergeCell ref="G39:J39"/>
    <mergeCell ref="A1:J1"/>
    <mergeCell ref="A2:E2"/>
    <mergeCell ref="F2:G2"/>
    <mergeCell ref="H2:J2"/>
    <mergeCell ref="A3:E3"/>
    <mergeCell ref="F3:J3"/>
    <mergeCell ref="G14:J14"/>
    <mergeCell ref="G15:J15"/>
    <mergeCell ref="G17:J17"/>
    <mergeCell ref="G8:J8"/>
    <mergeCell ref="G9:J9"/>
    <mergeCell ref="G10:J10"/>
    <mergeCell ref="G11:J11"/>
    <mergeCell ref="G12:J12"/>
    <mergeCell ref="G13:J13"/>
    <mergeCell ref="A4:E4"/>
    <mergeCell ref="H4:I4"/>
    <mergeCell ref="A5:E5"/>
    <mergeCell ref="I5:J5"/>
    <mergeCell ref="A6:J6"/>
    <mergeCell ref="G7:J7"/>
    <mergeCell ref="G18:J18"/>
    <mergeCell ref="G19:J19"/>
    <mergeCell ref="G26:J26"/>
    <mergeCell ref="G28:J28"/>
    <mergeCell ref="G29:J29"/>
    <mergeCell ref="G30:J30"/>
    <mergeCell ref="G20:J20"/>
    <mergeCell ref="G21:J21"/>
    <mergeCell ref="G22:J22"/>
    <mergeCell ref="G23:J23"/>
    <mergeCell ref="G24:J24"/>
    <mergeCell ref="G25:J25"/>
  </mergeCells>
  <pageMargins left="0.511811024" right="0.511811024" top="0.78740157499999996" bottom="0.78740157499999996" header="0.31496062000000002" footer="0.31496062000000002"/>
  <pageSetup paperSize="9" scale="69" fitToHeight="0" orientation="landscape" r:id="rId1"/>
  <rowBreaks count="5" manualBreakCount="5">
    <brk id="24" max="9" man="1"/>
    <brk id="42" max="9" man="1"/>
    <brk id="64" max="9" man="1"/>
    <brk id="86" max="9" man="1"/>
    <brk id="10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F146"/>
  <sheetViews>
    <sheetView tabSelected="1" view="pageBreakPreview" zoomScale="140" zoomScaleNormal="140" zoomScaleSheetLayoutView="140" workbookViewId="0">
      <selection activeCell="I154" sqref="I154"/>
    </sheetView>
  </sheetViews>
  <sheetFormatPr defaultColWidth="9.140625" defaultRowHeight="12.75"/>
  <cols>
    <col min="1" max="1" width="9.140625" style="1"/>
    <col min="2" max="2" width="5.42578125" style="1" bestFit="1" customWidth="1"/>
    <col min="3" max="3" width="10.7109375" style="1" customWidth="1"/>
    <col min="4" max="4" width="10.7109375" style="1" bestFit="1" customWidth="1"/>
    <col min="5" max="5" width="57.42578125" style="1" customWidth="1"/>
    <col min="6" max="6" width="9.140625" style="1"/>
    <col min="7" max="7" width="12.140625" style="1" customWidth="1"/>
    <col min="8" max="8" width="13.85546875" style="28" customWidth="1"/>
    <col min="9" max="9" width="15.140625" style="1" customWidth="1"/>
    <col min="10" max="10" width="16.42578125" style="1" customWidth="1"/>
    <col min="11" max="11" width="24" style="1" bestFit="1" customWidth="1"/>
    <col min="12" max="12" width="11.85546875" style="1" bestFit="1" customWidth="1"/>
    <col min="13" max="13" width="9.140625" style="1"/>
    <col min="14" max="14" width="11.5703125" style="1" bestFit="1" customWidth="1"/>
    <col min="15" max="16384" width="9.140625" style="1"/>
  </cols>
  <sheetData>
    <row r="1" spans="2:11" ht="54" customHeight="1" thickBot="1">
      <c r="B1" s="315"/>
      <c r="C1" s="316"/>
      <c r="D1" s="316"/>
      <c r="E1" s="317"/>
      <c r="F1" s="317"/>
      <c r="G1" s="317"/>
      <c r="H1" s="317"/>
      <c r="I1" s="317"/>
      <c r="J1" s="318"/>
    </row>
    <row r="2" spans="2:11" s="2" customFormat="1" ht="20.100000000000001" customHeight="1">
      <c r="B2" s="319" t="s">
        <v>69</v>
      </c>
      <c r="C2" s="320"/>
      <c r="D2" s="321"/>
      <c r="E2" s="321"/>
      <c r="F2" s="321"/>
      <c r="G2" s="321"/>
      <c r="H2" s="321"/>
      <c r="I2" s="321"/>
      <c r="J2" s="322"/>
    </row>
    <row r="3" spans="2:11" s="2" customFormat="1" ht="20.100000000000001" customHeight="1">
      <c r="B3" s="312" t="s">
        <v>70</v>
      </c>
      <c r="C3" s="313"/>
      <c r="D3" s="313"/>
      <c r="E3" s="313"/>
      <c r="F3" s="313"/>
      <c r="G3" s="313"/>
      <c r="H3" s="314"/>
      <c r="I3" s="85" t="s">
        <v>104</v>
      </c>
      <c r="J3" s="86">
        <f ca="1">TODAY()</f>
        <v>46182</v>
      </c>
    </row>
    <row r="4" spans="2:11" s="2" customFormat="1" ht="20.100000000000001" customHeight="1">
      <c r="B4" s="312" t="s">
        <v>339</v>
      </c>
      <c r="C4" s="313"/>
      <c r="D4" s="313"/>
      <c r="E4" s="313"/>
      <c r="F4" s="314"/>
      <c r="G4" s="312" t="s">
        <v>334</v>
      </c>
      <c r="H4" s="313"/>
      <c r="I4" s="313"/>
      <c r="J4" s="314"/>
    </row>
    <row r="5" spans="2:11" s="2" customFormat="1" ht="20.100000000000001" customHeight="1">
      <c r="B5" s="326" t="s">
        <v>387</v>
      </c>
      <c r="C5" s="327"/>
      <c r="D5" s="327"/>
      <c r="E5" s="327"/>
      <c r="F5" s="328"/>
      <c r="G5" s="329" t="s">
        <v>71</v>
      </c>
      <c r="H5" s="329"/>
      <c r="I5" s="329"/>
      <c r="J5" s="329"/>
    </row>
    <row r="6" spans="2:11" s="2" customFormat="1" ht="30" customHeight="1">
      <c r="B6" s="330" t="s">
        <v>340</v>
      </c>
      <c r="C6" s="331"/>
      <c r="D6" s="331"/>
      <c r="E6" s="331"/>
      <c r="F6" s="332"/>
      <c r="G6" s="87" t="s">
        <v>72</v>
      </c>
      <c r="H6" s="3" t="s">
        <v>73</v>
      </c>
      <c r="I6" s="87" t="s">
        <v>74</v>
      </c>
      <c r="J6" s="87" t="s">
        <v>75</v>
      </c>
    </row>
    <row r="7" spans="2:11" s="2" customFormat="1" ht="25.5" customHeight="1">
      <c r="B7" s="323" t="s">
        <v>127</v>
      </c>
      <c r="C7" s="324"/>
      <c r="D7" s="324"/>
      <c r="E7" s="324"/>
      <c r="F7" s="325"/>
      <c r="G7" s="4" t="s">
        <v>76</v>
      </c>
      <c r="H7" s="5">
        <v>0.02</v>
      </c>
      <c r="I7" s="87" t="s">
        <v>77</v>
      </c>
      <c r="J7" s="240">
        <v>0.21740000000000001</v>
      </c>
    </row>
    <row r="8" spans="2:11" ht="3.75" customHeight="1">
      <c r="B8" s="311"/>
      <c r="C8" s="311"/>
      <c r="D8" s="311"/>
      <c r="E8" s="311"/>
      <c r="F8" s="311"/>
      <c r="G8" s="311"/>
      <c r="H8" s="311"/>
      <c r="I8" s="311"/>
      <c r="J8" s="311"/>
    </row>
    <row r="9" spans="2:11" s="9" customFormat="1" ht="22.5">
      <c r="B9" s="6" t="s">
        <v>78</v>
      </c>
      <c r="C9" s="6" t="s">
        <v>79</v>
      </c>
      <c r="D9" s="6" t="s">
        <v>80</v>
      </c>
      <c r="E9" s="6" t="s">
        <v>81</v>
      </c>
      <c r="F9" s="6" t="s">
        <v>2</v>
      </c>
      <c r="G9" s="6" t="s">
        <v>82</v>
      </c>
      <c r="H9" s="7" t="s">
        <v>83</v>
      </c>
      <c r="I9" s="8" t="s">
        <v>84</v>
      </c>
      <c r="J9" s="8" t="s">
        <v>85</v>
      </c>
    </row>
    <row r="10" spans="2:11" s="104" customFormat="1" ht="18" customHeight="1">
      <c r="B10" s="96" t="s">
        <v>86</v>
      </c>
      <c r="C10" s="97"/>
      <c r="D10" s="98"/>
      <c r="E10" s="99" t="s">
        <v>90</v>
      </c>
      <c r="F10" s="100"/>
      <c r="G10" s="101"/>
      <c r="H10" s="102"/>
      <c r="I10" s="102"/>
      <c r="J10" s="103"/>
    </row>
    <row r="11" spans="2:11" s="104" customFormat="1" ht="33" customHeight="1">
      <c r="B11" s="10" t="s">
        <v>87</v>
      </c>
      <c r="C11" s="66" t="s">
        <v>68</v>
      </c>
      <c r="D11" s="79" t="s">
        <v>336</v>
      </c>
      <c r="E11" s="12" t="s">
        <v>337</v>
      </c>
      <c r="F11" s="10" t="s">
        <v>67</v>
      </c>
      <c r="G11" s="59">
        <v>0.3</v>
      </c>
      <c r="H11" s="58">
        <f>K143</f>
        <v>1447169.68</v>
      </c>
      <c r="I11" s="58">
        <f>ROUND(H11+(H11*$J$7),2)</f>
        <v>1761784.37</v>
      </c>
      <c r="J11" s="58">
        <f>I11/100*0.3</f>
        <v>5285.35311</v>
      </c>
    </row>
    <row r="12" spans="2:11" s="104" customFormat="1" ht="37.5" customHeight="1">
      <c r="B12" s="10" t="s">
        <v>88</v>
      </c>
      <c r="C12" s="66" t="s">
        <v>68</v>
      </c>
      <c r="D12" s="18" t="s">
        <v>17</v>
      </c>
      <c r="E12" s="12" t="s">
        <v>18</v>
      </c>
      <c r="F12" s="10" t="s">
        <v>146</v>
      </c>
      <c r="G12" s="20">
        <f>'Memoria de Calculo'!F10</f>
        <v>1</v>
      </c>
      <c r="H12" s="58">
        <v>1702.32</v>
      </c>
      <c r="I12" s="29">
        <f t="shared" ref="I12" si="0">ROUND(H12+(H12*$J$7),2)</f>
        <v>2072.4</v>
      </c>
      <c r="J12" s="29">
        <f>ROUND((G12*I12),2)</f>
        <v>2072.4</v>
      </c>
    </row>
    <row r="13" spans="2:11" s="104" customFormat="1" ht="18.75" customHeight="1">
      <c r="B13" s="308" t="s">
        <v>122</v>
      </c>
      <c r="C13" s="309"/>
      <c r="D13" s="309"/>
      <c r="E13" s="309"/>
      <c r="F13" s="309"/>
      <c r="G13" s="309"/>
      <c r="H13" s="309"/>
      <c r="I13" s="310"/>
      <c r="J13" s="33">
        <f>SUM(J11:J12)</f>
        <v>7357.7531099999997</v>
      </c>
    </row>
    <row r="14" spans="2:11" s="104" customFormat="1" ht="11.25" customHeight="1">
      <c r="B14" s="111"/>
      <c r="C14" s="112"/>
      <c r="D14" s="112"/>
      <c r="E14" s="112"/>
      <c r="F14" s="112"/>
      <c r="G14" s="112"/>
      <c r="H14" s="112"/>
      <c r="I14" s="112"/>
      <c r="J14" s="33"/>
    </row>
    <row r="15" spans="2:11" s="104" customFormat="1" ht="18.75" customHeight="1">
      <c r="B15" s="96" t="s">
        <v>89</v>
      </c>
      <c r="C15" s="109"/>
      <c r="D15" s="98"/>
      <c r="E15" s="99" t="s">
        <v>3</v>
      </c>
      <c r="F15" s="100"/>
      <c r="G15" s="101"/>
      <c r="H15" s="102"/>
      <c r="I15" s="102"/>
      <c r="J15" s="103"/>
    </row>
    <row r="16" spans="2:11" s="9" customFormat="1" ht="60.75" customHeight="1">
      <c r="B16" s="10" t="s">
        <v>91</v>
      </c>
      <c r="C16" s="10" t="s">
        <v>68</v>
      </c>
      <c r="D16" s="10" t="s">
        <v>10</v>
      </c>
      <c r="E16" s="12" t="s">
        <v>11</v>
      </c>
      <c r="F16" s="10" t="s">
        <v>146</v>
      </c>
      <c r="G16" s="13">
        <f>'Memoria de Calculo'!F13</f>
        <v>1</v>
      </c>
      <c r="H16" s="58">
        <v>1206.72</v>
      </c>
      <c r="I16" s="29">
        <f t="shared" ref="I16:I20" si="1">ROUND(H16+(H16*$J$7),2)</f>
        <v>1469.06</v>
      </c>
      <c r="J16" s="29">
        <f t="shared" ref="J16:J20" si="2">ROUND((G16*I16),2)</f>
        <v>1469.06</v>
      </c>
      <c r="K16" s="9" t="s">
        <v>144</v>
      </c>
    </row>
    <row r="17" spans="2:84" s="9" customFormat="1" ht="60" customHeight="1">
      <c r="B17" s="10" t="s">
        <v>147</v>
      </c>
      <c r="C17" s="10" t="s">
        <v>68</v>
      </c>
      <c r="D17" s="10" t="s">
        <v>15</v>
      </c>
      <c r="E17" s="12" t="s">
        <v>16</v>
      </c>
      <c r="F17" s="10" t="s">
        <v>14</v>
      </c>
      <c r="G17" s="13">
        <f>'Memoria de Calculo'!F14</f>
        <v>6</v>
      </c>
      <c r="H17" s="58">
        <v>858.6</v>
      </c>
      <c r="I17" s="29">
        <f t="shared" si="1"/>
        <v>1045.26</v>
      </c>
      <c r="J17" s="29">
        <f t="shared" si="2"/>
        <v>6271.56</v>
      </c>
    </row>
    <row r="18" spans="2:84" s="9" customFormat="1" ht="39" customHeight="1">
      <c r="B18" s="10" t="s">
        <v>258</v>
      </c>
      <c r="C18" s="10" t="s">
        <v>68</v>
      </c>
      <c r="D18" s="10" t="s">
        <v>12</v>
      </c>
      <c r="E18" s="12" t="s">
        <v>13</v>
      </c>
      <c r="F18" s="10" t="s">
        <v>14</v>
      </c>
      <c r="G18" s="13">
        <f>'Memoria de Calculo'!F15</f>
        <v>6</v>
      </c>
      <c r="H18" s="58">
        <v>1050</v>
      </c>
      <c r="I18" s="29">
        <f t="shared" si="1"/>
        <v>1278.27</v>
      </c>
      <c r="J18" s="29">
        <f t="shared" si="2"/>
        <v>7669.62</v>
      </c>
    </row>
    <row r="19" spans="2:84" s="9" customFormat="1" ht="24.75" customHeight="1">
      <c r="B19" s="10" t="s">
        <v>259</v>
      </c>
      <c r="C19" s="10" t="s">
        <v>68</v>
      </c>
      <c r="D19" s="10" t="s">
        <v>21</v>
      </c>
      <c r="E19" s="12" t="s">
        <v>145</v>
      </c>
      <c r="F19" s="10" t="s">
        <v>146</v>
      </c>
      <c r="G19" s="13">
        <f>'Memoria de Calculo'!F16</f>
        <v>20</v>
      </c>
      <c r="H19" s="58">
        <v>5.73</v>
      </c>
      <c r="I19" s="29">
        <f t="shared" si="1"/>
        <v>6.98</v>
      </c>
      <c r="J19" s="29">
        <f t="shared" si="2"/>
        <v>139.6</v>
      </c>
    </row>
    <row r="20" spans="2:84" s="9" customFormat="1" ht="52.5" customHeight="1">
      <c r="B20" s="10" t="s">
        <v>260</v>
      </c>
      <c r="C20" s="10" t="s">
        <v>68</v>
      </c>
      <c r="D20" s="10" t="s">
        <v>19</v>
      </c>
      <c r="E20" s="12" t="s">
        <v>20</v>
      </c>
      <c r="F20" s="10" t="s">
        <v>229</v>
      </c>
      <c r="G20" s="77">
        <f>'Memoria de Calculo'!F17</f>
        <v>92.4</v>
      </c>
      <c r="H20" s="58">
        <v>14.68</v>
      </c>
      <c r="I20" s="29">
        <f t="shared" si="1"/>
        <v>17.87</v>
      </c>
      <c r="J20" s="29">
        <f t="shared" si="2"/>
        <v>1651.19</v>
      </c>
    </row>
    <row r="21" spans="2:84" s="9" customFormat="1" ht="17.25" customHeight="1">
      <c r="B21" s="308" t="s">
        <v>123</v>
      </c>
      <c r="C21" s="309"/>
      <c r="D21" s="309"/>
      <c r="E21" s="309"/>
      <c r="F21" s="309"/>
      <c r="G21" s="309"/>
      <c r="H21" s="309"/>
      <c r="I21" s="310"/>
      <c r="J21" s="33">
        <f>SUM(J16:J20)</f>
        <v>17201.030000000002</v>
      </c>
    </row>
    <row r="22" spans="2:84" s="9" customFormat="1" ht="11.25">
      <c r="B22" s="14"/>
      <c r="C22" s="15"/>
      <c r="D22" s="15"/>
      <c r="E22" s="15"/>
      <c r="F22" s="15"/>
      <c r="G22" s="15"/>
      <c r="H22" s="15"/>
      <c r="I22" s="15"/>
      <c r="J22" s="16"/>
    </row>
    <row r="23" spans="2:84" s="104" customFormat="1" ht="14.25" customHeight="1">
      <c r="B23" s="96" t="s">
        <v>92</v>
      </c>
      <c r="C23" s="97"/>
      <c r="D23" s="98"/>
      <c r="E23" s="99" t="s">
        <v>120</v>
      </c>
      <c r="F23" s="100"/>
      <c r="G23" s="101"/>
      <c r="H23" s="102"/>
      <c r="I23" s="102"/>
      <c r="J23" s="103"/>
    </row>
    <row r="24" spans="2:84" s="9" customFormat="1" ht="22.5" customHeight="1">
      <c r="B24" s="10" t="s">
        <v>93</v>
      </c>
      <c r="C24" s="10" t="s">
        <v>68</v>
      </c>
      <c r="D24" s="11" t="s">
        <v>66</v>
      </c>
      <c r="E24" s="12" t="s">
        <v>148</v>
      </c>
      <c r="F24" s="10" t="s">
        <v>263</v>
      </c>
      <c r="G24" s="59">
        <f>'Memoria de Calculo'!F20</f>
        <v>132</v>
      </c>
      <c r="H24" s="58">
        <v>130.19</v>
      </c>
      <c r="I24" s="29">
        <f t="shared" ref="I24:I27" si="3">ROUND(H24+(H24*$J$7),2)</f>
        <v>158.49</v>
      </c>
      <c r="J24" s="29">
        <f t="shared" ref="J24" si="4">ROUND((G24*I24),2)</f>
        <v>20920.68</v>
      </c>
    </row>
    <row r="25" spans="2:84" s="9" customFormat="1" ht="18.75" customHeight="1">
      <c r="B25" s="10" t="s">
        <v>110</v>
      </c>
      <c r="C25" s="10" t="s">
        <v>68</v>
      </c>
      <c r="D25" s="11" t="s">
        <v>62</v>
      </c>
      <c r="E25" s="12" t="s">
        <v>63</v>
      </c>
      <c r="F25" s="10" t="s">
        <v>263</v>
      </c>
      <c r="G25" s="59">
        <f>'Memoria de Calculo'!F21</f>
        <v>44</v>
      </c>
      <c r="H25" s="58">
        <v>26.14</v>
      </c>
      <c r="I25" s="29">
        <f t="shared" ref="I25" si="5">ROUND(H25+(H25*$J$7),2)</f>
        <v>31.82</v>
      </c>
      <c r="J25" s="29">
        <f t="shared" ref="J25" si="6">ROUND((G25*I25),2)</f>
        <v>1400.08</v>
      </c>
    </row>
    <row r="26" spans="2:84" s="9" customFormat="1" ht="18.75" customHeight="1">
      <c r="B26" s="10" t="s">
        <v>111</v>
      </c>
      <c r="C26" s="10" t="s">
        <v>68</v>
      </c>
      <c r="D26" s="11" t="s">
        <v>64</v>
      </c>
      <c r="E26" s="12" t="s">
        <v>65</v>
      </c>
      <c r="F26" s="10" t="s">
        <v>263</v>
      </c>
      <c r="G26" s="59">
        <f>'Memoria de Calculo'!F22</f>
        <v>44</v>
      </c>
      <c r="H26" s="58">
        <v>51.04</v>
      </c>
      <c r="I26" s="29">
        <f t="shared" si="3"/>
        <v>62.14</v>
      </c>
      <c r="J26" s="29">
        <f t="shared" ref="J26:J27" si="7">ROUND((G26*I26),2)</f>
        <v>2734.16</v>
      </c>
    </row>
    <row r="27" spans="2:84" s="9" customFormat="1" ht="19.5" customHeight="1">
      <c r="B27" s="10" t="s">
        <v>150</v>
      </c>
      <c r="C27" s="10" t="s">
        <v>128</v>
      </c>
      <c r="D27" s="11">
        <v>90776</v>
      </c>
      <c r="E27" s="12" t="s">
        <v>149</v>
      </c>
      <c r="F27" s="10" t="s">
        <v>263</v>
      </c>
      <c r="G27" s="59">
        <f>'Memoria de Calculo'!F23</f>
        <v>264</v>
      </c>
      <c r="H27" s="58">
        <v>66.73</v>
      </c>
      <c r="I27" s="29">
        <f t="shared" si="3"/>
        <v>81.239999999999995</v>
      </c>
      <c r="J27" s="29">
        <f t="shared" si="7"/>
        <v>21447.360000000001</v>
      </c>
    </row>
    <row r="28" spans="2:84" s="9" customFormat="1" ht="15.75" customHeight="1">
      <c r="B28" s="308" t="s">
        <v>113</v>
      </c>
      <c r="C28" s="309"/>
      <c r="D28" s="309"/>
      <c r="E28" s="309"/>
      <c r="F28" s="309"/>
      <c r="G28" s="309"/>
      <c r="H28" s="309"/>
      <c r="I28" s="310"/>
      <c r="J28" s="33">
        <f>SUM(J24:J27)</f>
        <v>46502.28</v>
      </c>
    </row>
    <row r="29" spans="2:84" s="9" customFormat="1" ht="11.25">
      <c r="B29" s="14"/>
      <c r="C29" s="15"/>
      <c r="D29" s="15"/>
      <c r="E29" s="15"/>
      <c r="F29" s="15"/>
      <c r="G29" s="15"/>
      <c r="H29" s="15"/>
      <c r="I29" s="15"/>
      <c r="J29" s="16"/>
    </row>
    <row r="30" spans="2:84" s="108" customFormat="1" ht="17.25" customHeight="1">
      <c r="B30" s="96" t="s">
        <v>94</v>
      </c>
      <c r="C30" s="97"/>
      <c r="D30" s="98"/>
      <c r="E30" s="99" t="s">
        <v>266</v>
      </c>
      <c r="F30" s="105"/>
      <c r="G30" s="106"/>
      <c r="H30" s="105"/>
      <c r="I30" s="105"/>
      <c r="J30" s="107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</row>
    <row r="31" spans="2:84" s="17" customFormat="1" ht="16.5" customHeight="1">
      <c r="B31" s="197" t="s">
        <v>95</v>
      </c>
      <c r="C31" s="198"/>
      <c r="D31" s="199"/>
      <c r="E31" s="200" t="s">
        <v>168</v>
      </c>
      <c r="F31" s="198"/>
      <c r="G31" s="201"/>
      <c r="H31" s="201"/>
      <c r="I31" s="202"/>
      <c r="J31" s="202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</row>
    <row r="32" spans="2:84" s="17" customFormat="1" ht="14.25" customHeight="1">
      <c r="B32" s="10" t="s">
        <v>171</v>
      </c>
      <c r="C32" s="10" t="s">
        <v>105</v>
      </c>
      <c r="D32" s="18" t="s">
        <v>114</v>
      </c>
      <c r="E32" s="12" t="s">
        <v>115</v>
      </c>
      <c r="F32" s="10" t="s">
        <v>4</v>
      </c>
      <c r="G32" s="13">
        <f>'Memoria de Calculo'!F27</f>
        <v>541.38</v>
      </c>
      <c r="H32" s="58">
        <v>2.31</v>
      </c>
      <c r="I32" s="29">
        <f>ROUND(H32+(H32*$J$7),2)</f>
        <v>2.81</v>
      </c>
      <c r="J32" s="29">
        <f t="shared" ref="J32:J35" si="8">ROUND((G32*I32),2)</f>
        <v>1521.28</v>
      </c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</row>
    <row r="33" spans="2:84" s="17" customFormat="1" ht="42" customHeight="1">
      <c r="B33" s="10" t="s">
        <v>121</v>
      </c>
      <c r="C33" s="10" t="s">
        <v>68</v>
      </c>
      <c r="D33" s="18" t="s">
        <v>6</v>
      </c>
      <c r="E33" s="12" t="s">
        <v>7</v>
      </c>
      <c r="F33" s="10" t="s">
        <v>229</v>
      </c>
      <c r="G33" s="13">
        <f>'Memoria de Calculo'!F28</f>
        <v>381.36</v>
      </c>
      <c r="H33" s="58">
        <v>10.71</v>
      </c>
      <c r="I33" s="29">
        <f>ROUND(H33+(H33*$J$7),2)</f>
        <v>13.04</v>
      </c>
      <c r="J33" s="29">
        <f t="shared" si="8"/>
        <v>4972.93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</row>
    <row r="34" spans="2:84" s="17" customFormat="1" ht="21.75" customHeight="1">
      <c r="B34" s="10" t="s">
        <v>172</v>
      </c>
      <c r="C34" s="10" t="s">
        <v>68</v>
      </c>
      <c r="D34" s="19" t="s">
        <v>56</v>
      </c>
      <c r="E34" s="12" t="s">
        <v>57</v>
      </c>
      <c r="F34" s="10" t="s">
        <v>233</v>
      </c>
      <c r="G34" s="13">
        <f>'Memoria de Calculo'!F29</f>
        <v>19.059999999999999</v>
      </c>
      <c r="H34" s="58">
        <v>3.43</v>
      </c>
      <c r="I34" s="29">
        <f t="shared" ref="I34:I35" si="9">ROUND(H34+(H34*$J$7),2)</f>
        <v>4.18</v>
      </c>
      <c r="J34" s="29">
        <f t="shared" si="8"/>
        <v>79.67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</row>
    <row r="35" spans="2:84" s="17" customFormat="1" ht="51.75" customHeight="1">
      <c r="B35" s="10" t="s">
        <v>173</v>
      </c>
      <c r="C35" s="10" t="s">
        <v>68</v>
      </c>
      <c r="D35" s="68" t="s">
        <v>58</v>
      </c>
      <c r="E35" s="12" t="s">
        <v>267</v>
      </c>
      <c r="F35" s="10" t="s">
        <v>234</v>
      </c>
      <c r="G35" s="13">
        <f>'Memoria de Calculo'!F30</f>
        <v>255.4</v>
      </c>
      <c r="H35" s="58">
        <v>1.79</v>
      </c>
      <c r="I35" s="29">
        <f t="shared" si="9"/>
        <v>2.1800000000000002</v>
      </c>
      <c r="J35" s="29">
        <f t="shared" si="8"/>
        <v>556.77</v>
      </c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</row>
    <row r="36" spans="2:84" s="17" customFormat="1" ht="14.25" customHeight="1">
      <c r="B36" s="308" t="s">
        <v>185</v>
      </c>
      <c r="C36" s="309"/>
      <c r="D36" s="309"/>
      <c r="E36" s="309"/>
      <c r="F36" s="309"/>
      <c r="G36" s="309"/>
      <c r="H36" s="309"/>
      <c r="I36" s="310"/>
      <c r="J36" s="32">
        <f>SUM(J32:J35)</f>
        <v>7130.65</v>
      </c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</row>
    <row r="37" spans="2:84" s="17" customFormat="1" ht="15.75" customHeight="1">
      <c r="B37" s="197" t="s">
        <v>174</v>
      </c>
      <c r="C37" s="198"/>
      <c r="D37" s="199"/>
      <c r="E37" s="200" t="s">
        <v>268</v>
      </c>
      <c r="F37" s="198"/>
      <c r="G37" s="201"/>
      <c r="H37" s="201"/>
      <c r="I37" s="202"/>
      <c r="J37" s="202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</row>
    <row r="38" spans="2:84" s="17" customFormat="1" ht="45.75" customHeight="1">
      <c r="B38" s="10" t="s">
        <v>175</v>
      </c>
      <c r="C38" s="10" t="s">
        <v>68</v>
      </c>
      <c r="D38" s="18" t="s">
        <v>8</v>
      </c>
      <c r="E38" s="12" t="s">
        <v>9</v>
      </c>
      <c r="F38" s="10" t="s">
        <v>4</v>
      </c>
      <c r="G38" s="13">
        <f>'Memoria de Calculo'!F32</f>
        <v>132</v>
      </c>
      <c r="H38" s="58">
        <v>13.81</v>
      </c>
      <c r="I38" s="29">
        <f t="shared" ref="I38" si="10">ROUND(H38+(H38*$J$7),2)</f>
        <v>16.809999999999999</v>
      </c>
      <c r="J38" s="29">
        <f t="shared" ref="J38" si="11">ROUND((G38*I38),2)</f>
        <v>2218.92</v>
      </c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</row>
    <row r="39" spans="2:84" s="17" customFormat="1" ht="39" customHeight="1">
      <c r="B39" s="10" t="s">
        <v>176</v>
      </c>
      <c r="C39" s="10" t="s">
        <v>68</v>
      </c>
      <c r="D39" s="18" t="s">
        <v>5</v>
      </c>
      <c r="E39" s="12" t="s">
        <v>270</v>
      </c>
      <c r="F39" s="10" t="s">
        <v>229</v>
      </c>
      <c r="G39" s="13">
        <f>'Memoria de Calculo'!F33</f>
        <v>39.6</v>
      </c>
      <c r="H39" s="58">
        <v>12.95</v>
      </c>
      <c r="I39" s="29">
        <f t="shared" ref="I39:I41" si="12">ROUND(H39+(H39*$J$7),2)</f>
        <v>15.77</v>
      </c>
      <c r="J39" s="29">
        <f t="shared" ref="J39:J41" si="13">ROUND((G39*I39),2)</f>
        <v>624.49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</row>
    <row r="40" spans="2:84" s="17" customFormat="1" ht="22.5">
      <c r="B40" s="10" t="s">
        <v>177</v>
      </c>
      <c r="C40" s="10" t="s">
        <v>68</v>
      </c>
      <c r="D40" s="19" t="s">
        <v>56</v>
      </c>
      <c r="E40" s="12" t="s">
        <v>57</v>
      </c>
      <c r="F40" s="10" t="s">
        <v>233</v>
      </c>
      <c r="G40" s="13">
        <f>'Memoria de Calculo'!F34</f>
        <v>9.9</v>
      </c>
      <c r="H40" s="58">
        <v>3.43</v>
      </c>
      <c r="I40" s="29">
        <f t="shared" si="12"/>
        <v>4.18</v>
      </c>
      <c r="J40" s="29">
        <f t="shared" si="13"/>
        <v>41.38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</row>
    <row r="41" spans="2:84" s="17" customFormat="1" ht="46.5" customHeight="1">
      <c r="B41" s="10" t="s">
        <v>269</v>
      </c>
      <c r="C41" s="10" t="s">
        <v>68</v>
      </c>
      <c r="D41" s="18" t="s">
        <v>58</v>
      </c>
      <c r="E41" s="12" t="s">
        <v>267</v>
      </c>
      <c r="F41" s="10" t="s">
        <v>234</v>
      </c>
      <c r="G41" s="13">
        <f>'Memoria de Calculo'!F35</f>
        <v>132.66</v>
      </c>
      <c r="H41" s="58">
        <v>1.79</v>
      </c>
      <c r="I41" s="29">
        <f t="shared" si="12"/>
        <v>2.1800000000000002</v>
      </c>
      <c r="J41" s="29">
        <f t="shared" si="13"/>
        <v>289.2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</row>
    <row r="42" spans="2:84" s="17" customFormat="1" ht="16.5" customHeight="1">
      <c r="B42" s="308" t="s">
        <v>186</v>
      </c>
      <c r="C42" s="309"/>
      <c r="D42" s="309"/>
      <c r="E42" s="309"/>
      <c r="F42" s="309"/>
      <c r="G42" s="309"/>
      <c r="H42" s="309"/>
      <c r="I42" s="310"/>
      <c r="J42" s="32">
        <f>SUM(J38:J41)</f>
        <v>3173.99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</row>
    <row r="43" spans="2:84" s="17" customFormat="1" ht="16.5" customHeight="1">
      <c r="B43" s="197" t="s">
        <v>178</v>
      </c>
      <c r="C43" s="198"/>
      <c r="D43" s="199"/>
      <c r="E43" s="200" t="s">
        <v>359</v>
      </c>
      <c r="F43" s="198"/>
      <c r="G43" s="201"/>
      <c r="H43" s="201"/>
      <c r="I43" s="202"/>
      <c r="J43" s="202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</row>
    <row r="44" spans="2:84" s="17" customFormat="1" ht="39.75" customHeight="1">
      <c r="B44" s="150" t="s">
        <v>179</v>
      </c>
      <c r="C44" s="10" t="s">
        <v>128</v>
      </c>
      <c r="D44" s="18" t="s">
        <v>392</v>
      </c>
      <c r="E44" s="12" t="s">
        <v>361</v>
      </c>
      <c r="F44" s="10" t="s">
        <v>229</v>
      </c>
      <c r="G44" s="13">
        <f>'Memoria de Calculo'!F37</f>
        <v>114.4</v>
      </c>
      <c r="H44" s="58">
        <v>17.02</v>
      </c>
      <c r="I44" s="29">
        <f t="shared" ref="I44" si="14">ROUND(H44+(H44*$J$7),2)</f>
        <v>20.72</v>
      </c>
      <c r="J44" s="29">
        <f t="shared" ref="J44" si="15">ROUND((G44*I44),2)</f>
        <v>2370.37</v>
      </c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</row>
    <row r="45" spans="2:84" s="17" customFormat="1" ht="16.5" customHeight="1">
      <c r="B45" s="308" t="s">
        <v>187</v>
      </c>
      <c r="C45" s="309"/>
      <c r="D45" s="309"/>
      <c r="E45" s="309"/>
      <c r="F45" s="309"/>
      <c r="G45" s="309"/>
      <c r="H45" s="309"/>
      <c r="I45" s="310"/>
      <c r="J45" s="32">
        <f>SUM(J44)</f>
        <v>2370.37</v>
      </c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</row>
    <row r="46" spans="2:84" s="17" customFormat="1" ht="14.25" customHeight="1">
      <c r="B46" s="197" t="s">
        <v>180</v>
      </c>
      <c r="C46" s="198"/>
      <c r="D46" s="199"/>
      <c r="E46" s="200" t="s">
        <v>277</v>
      </c>
      <c r="F46" s="198"/>
      <c r="G46" s="201"/>
      <c r="H46" s="201"/>
      <c r="I46" s="202"/>
      <c r="J46" s="202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</row>
    <row r="47" spans="2:84" s="17" customFormat="1" ht="33.75">
      <c r="B47" s="150" t="s">
        <v>181</v>
      </c>
      <c r="C47" s="10" t="s">
        <v>128</v>
      </c>
      <c r="D47" s="18" t="s">
        <v>235</v>
      </c>
      <c r="E47" s="73" t="s">
        <v>236</v>
      </c>
      <c r="F47" s="10" t="s">
        <v>229</v>
      </c>
      <c r="G47" s="13">
        <f>'Memoria de Calculo'!F39</f>
        <v>775</v>
      </c>
      <c r="H47" s="58">
        <v>0.73</v>
      </c>
      <c r="I47" s="29">
        <f t="shared" ref="I47:I49" si="16">ROUND(H47+(H47*$J$7),2)</f>
        <v>0.89</v>
      </c>
      <c r="J47" s="29">
        <f t="shared" ref="J47:J49" si="17">ROUND((G47*I47),2)</f>
        <v>689.75</v>
      </c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</row>
    <row r="48" spans="2:84" s="17" customFormat="1" ht="22.5">
      <c r="B48" s="150" t="s">
        <v>182</v>
      </c>
      <c r="C48" s="10" t="s">
        <v>68</v>
      </c>
      <c r="D48" s="19" t="s">
        <v>56</v>
      </c>
      <c r="E48" s="12" t="s">
        <v>57</v>
      </c>
      <c r="F48" s="10" t="s">
        <v>233</v>
      </c>
      <c r="G48" s="13">
        <f>'Memoria de Calculo'!F40</f>
        <v>312.5</v>
      </c>
      <c r="H48" s="58">
        <v>3.43</v>
      </c>
      <c r="I48" s="29">
        <f t="shared" si="16"/>
        <v>4.18</v>
      </c>
      <c r="J48" s="29">
        <f t="shared" si="17"/>
        <v>1306.25</v>
      </c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</row>
    <row r="49" spans="2:84" s="17" customFormat="1" ht="45">
      <c r="B49" s="150" t="s">
        <v>183</v>
      </c>
      <c r="C49" s="10" t="s">
        <v>68</v>
      </c>
      <c r="D49" s="18" t="s">
        <v>58</v>
      </c>
      <c r="E49" s="12" t="s">
        <v>267</v>
      </c>
      <c r="F49" s="10" t="s">
        <v>234</v>
      </c>
      <c r="G49" s="13">
        <f>'Memoria de Calculo'!F41</f>
        <v>4187.5</v>
      </c>
      <c r="H49" s="58">
        <v>1.79</v>
      </c>
      <c r="I49" s="29">
        <f t="shared" si="16"/>
        <v>2.1800000000000002</v>
      </c>
      <c r="J49" s="29">
        <f t="shared" si="17"/>
        <v>9128.75</v>
      </c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</row>
    <row r="50" spans="2:84" s="17" customFormat="1" ht="14.25" customHeight="1">
      <c r="B50" s="308" t="s">
        <v>360</v>
      </c>
      <c r="C50" s="309"/>
      <c r="D50" s="309"/>
      <c r="E50" s="309"/>
      <c r="F50" s="309"/>
      <c r="G50" s="309"/>
      <c r="H50" s="309"/>
      <c r="I50" s="310"/>
      <c r="J50" s="32">
        <f>SUM(J47:J49)</f>
        <v>11124.75</v>
      </c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</row>
    <row r="51" spans="2:84" s="17" customFormat="1" ht="15" customHeight="1">
      <c r="B51" s="308" t="s">
        <v>124</v>
      </c>
      <c r="C51" s="309"/>
      <c r="D51" s="309"/>
      <c r="E51" s="309"/>
      <c r="F51" s="309"/>
      <c r="G51" s="309"/>
      <c r="H51" s="309"/>
      <c r="I51" s="310"/>
      <c r="J51" s="33">
        <f>SUM(J36+J42+J45+J50)</f>
        <v>23799.759999999998</v>
      </c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</row>
    <row r="52" spans="2:84" s="17" customFormat="1" ht="11.25" customHeight="1">
      <c r="B52" s="113"/>
      <c r="C52" s="114"/>
      <c r="D52" s="114"/>
      <c r="E52" s="114"/>
      <c r="F52" s="114"/>
      <c r="G52" s="114"/>
      <c r="H52" s="114"/>
      <c r="I52" s="114"/>
      <c r="J52" s="33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</row>
    <row r="53" spans="2:84" s="17" customFormat="1" ht="15" customHeight="1">
      <c r="B53" s="96" t="s">
        <v>96</v>
      </c>
      <c r="C53" s="109"/>
      <c r="D53" s="98"/>
      <c r="E53" s="99" t="s">
        <v>271</v>
      </c>
      <c r="F53" s="105"/>
      <c r="G53" s="106"/>
      <c r="H53" s="105"/>
      <c r="I53" s="105"/>
      <c r="J53" s="107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</row>
    <row r="54" spans="2:84" s="17" customFormat="1" ht="14.25" customHeight="1">
      <c r="B54" s="197" t="s">
        <v>97</v>
      </c>
      <c r="C54" s="198"/>
      <c r="D54" s="199"/>
      <c r="E54" s="200" t="s">
        <v>275</v>
      </c>
      <c r="F54" s="198"/>
      <c r="G54" s="201"/>
      <c r="H54" s="201"/>
      <c r="I54" s="202"/>
      <c r="J54" s="202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</row>
    <row r="55" spans="2:84" s="17" customFormat="1" ht="33.75">
      <c r="B55" s="10" t="s">
        <v>151</v>
      </c>
      <c r="C55" s="66" t="s">
        <v>68</v>
      </c>
      <c r="D55" s="19" t="s">
        <v>25</v>
      </c>
      <c r="E55" s="72" t="s">
        <v>26</v>
      </c>
      <c r="F55" s="10" t="s">
        <v>233</v>
      </c>
      <c r="G55" s="13">
        <f>'Memoria de Calculo'!F45</f>
        <v>823.47</v>
      </c>
      <c r="H55" s="58">
        <v>9.76</v>
      </c>
      <c r="I55" s="29">
        <f t="shared" ref="I55:I57" si="18">ROUND(H55+(H55*$J$7),2)</f>
        <v>11.88</v>
      </c>
      <c r="J55" s="29">
        <f t="shared" ref="J55:J57" si="19">ROUND((G55*I55),2)</f>
        <v>9782.82</v>
      </c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</row>
    <row r="56" spans="2:84" s="17" customFormat="1" ht="33" customHeight="1">
      <c r="B56" s="10" t="s">
        <v>163</v>
      </c>
      <c r="C56" s="10" t="s">
        <v>68</v>
      </c>
      <c r="D56" s="19" t="s">
        <v>56</v>
      </c>
      <c r="E56" s="12" t="s">
        <v>57</v>
      </c>
      <c r="F56" s="10" t="s">
        <v>233</v>
      </c>
      <c r="G56" s="13">
        <f>'Memoria de Calculo'!F46</f>
        <v>1070.51</v>
      </c>
      <c r="H56" s="58">
        <v>3.43</v>
      </c>
      <c r="I56" s="29">
        <f t="shared" si="18"/>
        <v>4.18</v>
      </c>
      <c r="J56" s="29">
        <f t="shared" si="19"/>
        <v>4474.7299999999996</v>
      </c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</row>
    <row r="57" spans="2:84" s="17" customFormat="1" ht="45">
      <c r="B57" s="10" t="s">
        <v>237</v>
      </c>
      <c r="C57" s="10" t="s">
        <v>68</v>
      </c>
      <c r="D57" s="18" t="s">
        <v>58</v>
      </c>
      <c r="E57" s="12" t="s">
        <v>267</v>
      </c>
      <c r="F57" s="10" t="s">
        <v>234</v>
      </c>
      <c r="G57" s="59">
        <f>'Memoria de Calculo'!F47</f>
        <v>7009.27</v>
      </c>
      <c r="H57" s="58">
        <v>1.79</v>
      </c>
      <c r="I57" s="29">
        <f t="shared" si="18"/>
        <v>2.1800000000000002</v>
      </c>
      <c r="J57" s="29">
        <f t="shared" si="19"/>
        <v>15280.21</v>
      </c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</row>
    <row r="58" spans="2:84" s="17" customFormat="1" ht="15.75" customHeight="1">
      <c r="B58" s="308" t="s">
        <v>154</v>
      </c>
      <c r="C58" s="309"/>
      <c r="D58" s="309"/>
      <c r="E58" s="309"/>
      <c r="F58" s="309"/>
      <c r="G58" s="309"/>
      <c r="H58" s="309"/>
      <c r="I58" s="310"/>
      <c r="J58" s="32">
        <f>SUM(J55:J57)</f>
        <v>29537.759999999998</v>
      </c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</row>
    <row r="59" spans="2:84" s="17" customFormat="1" ht="15.75" customHeight="1">
      <c r="B59" s="197" t="s">
        <v>98</v>
      </c>
      <c r="C59" s="198"/>
      <c r="D59" s="199"/>
      <c r="E59" s="200" t="s">
        <v>276</v>
      </c>
      <c r="F59" s="198"/>
      <c r="G59" s="201"/>
      <c r="H59" s="201"/>
      <c r="I59" s="202"/>
      <c r="J59" s="202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</row>
    <row r="60" spans="2:84" s="17" customFormat="1" ht="33" customHeight="1">
      <c r="B60" s="10" t="s">
        <v>152</v>
      </c>
      <c r="C60" s="10" t="s">
        <v>68</v>
      </c>
      <c r="D60" s="68" t="s">
        <v>32</v>
      </c>
      <c r="E60" s="12" t="s">
        <v>156</v>
      </c>
      <c r="F60" s="10" t="s">
        <v>233</v>
      </c>
      <c r="G60" s="59">
        <f>'Memoria de Calculo'!F49</f>
        <v>21</v>
      </c>
      <c r="H60" s="58">
        <v>635.34</v>
      </c>
      <c r="I60" s="29">
        <f t="shared" ref="I60" si="20">ROUND(H60+(H60*$J$7),2)</f>
        <v>773.46</v>
      </c>
      <c r="J60" s="29">
        <f t="shared" ref="J60" si="21">ROUND((G60*I60),2)</f>
        <v>16242.66</v>
      </c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</row>
    <row r="61" spans="2:84" s="17" customFormat="1" ht="52.5" customHeight="1">
      <c r="B61" s="10" t="s">
        <v>169</v>
      </c>
      <c r="C61" s="10" t="s">
        <v>128</v>
      </c>
      <c r="D61" s="18" t="s">
        <v>325</v>
      </c>
      <c r="E61" s="253" t="s">
        <v>326</v>
      </c>
      <c r="F61" s="10" t="s">
        <v>233</v>
      </c>
      <c r="G61" s="13">
        <f>'Memoria de Calculo'!F50</f>
        <v>546</v>
      </c>
      <c r="H61" s="58">
        <v>927.17</v>
      </c>
      <c r="I61" s="29">
        <f t="shared" ref="I61" si="22">ROUND(H61+(H61*$J$7),2)</f>
        <v>1128.74</v>
      </c>
      <c r="J61" s="29">
        <f t="shared" ref="J61" si="23">ROUND((G61*I61),2)</f>
        <v>616292.04</v>
      </c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</row>
    <row r="62" spans="2:84" s="17" customFormat="1" ht="52.5" customHeight="1">
      <c r="B62" s="10" t="s">
        <v>363</v>
      </c>
      <c r="C62" s="10" t="s">
        <v>128</v>
      </c>
      <c r="D62" s="18" t="s">
        <v>192</v>
      </c>
      <c r="E62" s="253" t="s">
        <v>384</v>
      </c>
      <c r="F62" s="10" t="s">
        <v>233</v>
      </c>
      <c r="G62" s="13">
        <f>'Memoria de Calculo'!F51</f>
        <v>100</v>
      </c>
      <c r="H62" s="58">
        <v>508.79</v>
      </c>
      <c r="I62" s="29">
        <f t="shared" ref="I62" si="24">ROUND(H62+(H62*$J$7),2)</f>
        <v>619.4</v>
      </c>
      <c r="J62" s="29">
        <f t="shared" ref="J62" si="25">ROUND((G62*I62),2)</f>
        <v>61940</v>
      </c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</row>
    <row r="63" spans="2:84" s="17" customFormat="1" ht="17.25" customHeight="1">
      <c r="B63" s="10"/>
      <c r="C63" s="10"/>
      <c r="D63" s="18"/>
      <c r="E63" s="30" t="s">
        <v>364</v>
      </c>
      <c r="F63" s="10"/>
      <c r="G63" s="13"/>
      <c r="H63" s="58"/>
      <c r="I63" s="29"/>
      <c r="J63" s="2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</row>
    <row r="64" spans="2:84" s="17" customFormat="1" ht="42" customHeight="1">
      <c r="B64" s="10" t="s">
        <v>383</v>
      </c>
      <c r="C64" s="10" t="s">
        <v>68</v>
      </c>
      <c r="D64" s="18" t="s">
        <v>59</v>
      </c>
      <c r="E64" s="12" t="s">
        <v>365</v>
      </c>
      <c r="F64" s="10" t="s">
        <v>234</v>
      </c>
      <c r="G64" s="13">
        <f>'Memoria de Calculo'!F53</f>
        <v>28747</v>
      </c>
      <c r="H64" s="58">
        <v>1.61</v>
      </c>
      <c r="I64" s="29">
        <f t="shared" ref="I64" si="26">ROUND(H64+(H64*$J$7),2)</f>
        <v>1.96</v>
      </c>
      <c r="J64" s="29">
        <f t="shared" ref="J64" si="27">ROUND((G64*I64),2)</f>
        <v>56344.12</v>
      </c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</row>
    <row r="65" spans="2:84" s="17" customFormat="1" ht="16.5" customHeight="1">
      <c r="B65" s="308" t="s">
        <v>155</v>
      </c>
      <c r="C65" s="309"/>
      <c r="D65" s="309"/>
      <c r="E65" s="309"/>
      <c r="F65" s="309"/>
      <c r="G65" s="309"/>
      <c r="H65" s="309"/>
      <c r="I65" s="310"/>
      <c r="J65" s="32">
        <f>SUM(J60:J64)</f>
        <v>750818.82000000007</v>
      </c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</row>
    <row r="66" spans="2:84" s="17" customFormat="1" ht="16.5" customHeight="1">
      <c r="B66" s="308" t="s">
        <v>323</v>
      </c>
      <c r="C66" s="309"/>
      <c r="D66" s="309"/>
      <c r="E66" s="309"/>
      <c r="F66" s="309"/>
      <c r="G66" s="309"/>
      <c r="H66" s="309"/>
      <c r="I66" s="310"/>
      <c r="J66" s="33">
        <f>SUM(J58+J65)</f>
        <v>780356.58000000007</v>
      </c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</row>
    <row r="67" spans="2:84" s="17" customFormat="1" ht="14.25" customHeight="1">
      <c r="B67" s="195"/>
      <c r="C67" s="196"/>
      <c r="D67" s="196"/>
      <c r="E67" s="196"/>
      <c r="F67" s="196"/>
      <c r="G67" s="196"/>
      <c r="H67" s="196"/>
      <c r="I67" s="196"/>
      <c r="J67" s="33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</row>
    <row r="68" spans="2:84" s="17" customFormat="1" ht="14.25" customHeight="1">
      <c r="B68" s="96" t="s">
        <v>99</v>
      </c>
      <c r="C68" s="109"/>
      <c r="D68" s="98"/>
      <c r="E68" s="99" t="s">
        <v>189</v>
      </c>
      <c r="F68" s="105"/>
      <c r="G68" s="106"/>
      <c r="H68" s="105"/>
      <c r="I68" s="105"/>
      <c r="J68" s="107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</row>
    <row r="69" spans="2:84" s="17" customFormat="1" ht="14.25" customHeight="1">
      <c r="B69" s="204" t="s">
        <v>100</v>
      </c>
      <c r="C69" s="198"/>
      <c r="D69" s="199"/>
      <c r="E69" s="203" t="s">
        <v>280</v>
      </c>
      <c r="F69" s="198"/>
      <c r="G69" s="201"/>
      <c r="H69" s="201"/>
      <c r="I69" s="202"/>
      <c r="J69" s="202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</row>
    <row r="70" spans="2:84" s="17" customFormat="1" ht="14.25" customHeight="1">
      <c r="B70" s="205"/>
      <c r="C70" s="206"/>
      <c r="D70" s="19"/>
      <c r="E70" s="207" t="s">
        <v>278</v>
      </c>
      <c r="F70" s="206"/>
      <c r="G70" s="20"/>
      <c r="H70" s="20"/>
      <c r="I70" s="208"/>
      <c r="J70" s="208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</row>
    <row r="71" spans="2:84" s="17" customFormat="1" ht="27.75" customHeight="1">
      <c r="B71" s="10" t="s">
        <v>194</v>
      </c>
      <c r="C71" s="10" t="s">
        <v>68</v>
      </c>
      <c r="D71" s="18" t="s">
        <v>27</v>
      </c>
      <c r="E71" s="12" t="s">
        <v>279</v>
      </c>
      <c r="F71" s="10" t="s">
        <v>229</v>
      </c>
      <c r="G71" s="13">
        <f>'Memoria de Calculo'!F58</f>
        <v>381.36</v>
      </c>
      <c r="H71" s="58">
        <v>15.96</v>
      </c>
      <c r="I71" s="29">
        <f t="shared" ref="I71:I100" si="28">ROUND(H71+(H71*$J$7),2)</f>
        <v>19.43</v>
      </c>
      <c r="J71" s="29">
        <f t="shared" ref="J71:J100" si="29">ROUND((G71*I71),2)</f>
        <v>7409.82</v>
      </c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</row>
    <row r="72" spans="2:84" s="17" customFormat="1" ht="14.25" customHeight="1">
      <c r="B72" s="10"/>
      <c r="C72" s="10"/>
      <c r="D72" s="18"/>
      <c r="E72" s="110" t="s">
        <v>238</v>
      </c>
      <c r="F72" s="10"/>
      <c r="G72" s="13"/>
      <c r="H72" s="58"/>
      <c r="I72" s="29"/>
      <c r="J72" s="2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</row>
    <row r="73" spans="2:84" s="17" customFormat="1" ht="36.75" customHeight="1">
      <c r="B73" s="10" t="s">
        <v>195</v>
      </c>
      <c r="C73" s="10" t="s">
        <v>128</v>
      </c>
      <c r="D73" s="18" t="s">
        <v>370</v>
      </c>
      <c r="E73" s="12" t="s">
        <v>371</v>
      </c>
      <c r="F73" s="10" t="s">
        <v>229</v>
      </c>
      <c r="G73" s="13">
        <f>'Memoria de Calculo'!F60</f>
        <v>553.4</v>
      </c>
      <c r="H73" s="58">
        <v>31.5</v>
      </c>
      <c r="I73" s="29">
        <f t="shared" si="28"/>
        <v>38.35</v>
      </c>
      <c r="J73" s="29">
        <f t="shared" si="29"/>
        <v>21222.89</v>
      </c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</row>
    <row r="74" spans="2:84" s="17" customFormat="1" ht="14.25" customHeight="1">
      <c r="B74" s="10"/>
      <c r="C74" s="10"/>
      <c r="D74" s="18"/>
      <c r="E74" s="30" t="s">
        <v>281</v>
      </c>
      <c r="F74" s="10"/>
      <c r="G74" s="13"/>
      <c r="H74" s="58"/>
      <c r="I74" s="29"/>
      <c r="J74" s="2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</row>
    <row r="75" spans="2:84" s="17" customFormat="1" ht="24" customHeight="1">
      <c r="B75" s="10" t="s">
        <v>239</v>
      </c>
      <c r="C75" s="10" t="s">
        <v>68</v>
      </c>
      <c r="D75" s="18" t="s">
        <v>32</v>
      </c>
      <c r="E75" s="253" t="s">
        <v>156</v>
      </c>
      <c r="F75" s="10" t="s">
        <v>233</v>
      </c>
      <c r="G75" s="13">
        <f>'Memoria de Calculo'!F62</f>
        <v>114.41</v>
      </c>
      <c r="H75" s="58">
        <v>635.34</v>
      </c>
      <c r="I75" s="29">
        <f t="shared" si="28"/>
        <v>773.46</v>
      </c>
      <c r="J75" s="29">
        <f t="shared" si="29"/>
        <v>88491.56</v>
      </c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</row>
    <row r="76" spans="2:84" s="17" customFormat="1" ht="14.25" customHeight="1">
      <c r="B76" s="10"/>
      <c r="C76" s="10"/>
      <c r="D76" s="18"/>
      <c r="E76" s="30" t="s">
        <v>157</v>
      </c>
      <c r="F76" s="10"/>
      <c r="G76" s="13"/>
      <c r="H76" s="58"/>
      <c r="I76" s="29"/>
      <c r="J76" s="2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</row>
    <row r="77" spans="2:84" s="17" customFormat="1" ht="50.25" customHeight="1">
      <c r="B77" s="10" t="s">
        <v>240</v>
      </c>
      <c r="C77" s="10" t="s">
        <v>68</v>
      </c>
      <c r="D77" s="80" t="s">
        <v>39</v>
      </c>
      <c r="E77" s="12" t="s">
        <v>40</v>
      </c>
      <c r="F77" s="10" t="s">
        <v>4</v>
      </c>
      <c r="G77" s="13">
        <f>'Memoria de Calculo'!F64</f>
        <v>82.22</v>
      </c>
      <c r="H77" s="58">
        <v>200.42</v>
      </c>
      <c r="I77" s="29">
        <f t="shared" si="28"/>
        <v>243.99</v>
      </c>
      <c r="J77" s="29">
        <f t="shared" si="29"/>
        <v>20060.86</v>
      </c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</row>
    <row r="78" spans="2:84" s="17" customFormat="1" ht="49.5" customHeight="1">
      <c r="B78" s="10" t="s">
        <v>241</v>
      </c>
      <c r="C78" s="10" t="s">
        <v>68</v>
      </c>
      <c r="D78" s="18" t="s">
        <v>41</v>
      </c>
      <c r="E78" s="253" t="s">
        <v>42</v>
      </c>
      <c r="F78" s="10" t="s">
        <v>4</v>
      </c>
      <c r="G78" s="13">
        <f>'Memoria de Calculo'!F65</f>
        <v>188.47</v>
      </c>
      <c r="H78" s="58">
        <v>415.76</v>
      </c>
      <c r="I78" s="29">
        <f t="shared" si="28"/>
        <v>506.15</v>
      </c>
      <c r="J78" s="29">
        <f t="shared" si="29"/>
        <v>95394.09</v>
      </c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</row>
    <row r="79" spans="2:84" s="17" customFormat="1" ht="16.5" customHeight="1">
      <c r="B79" s="10"/>
      <c r="C79" s="10"/>
      <c r="D79" s="18"/>
      <c r="E79" s="30" t="s">
        <v>322</v>
      </c>
      <c r="F79" s="10"/>
      <c r="G79" s="13"/>
      <c r="H79" s="58"/>
      <c r="I79" s="29"/>
      <c r="J79" s="2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</row>
    <row r="80" spans="2:84" s="17" customFormat="1" ht="39" customHeight="1">
      <c r="B80" s="192" t="s">
        <v>243</v>
      </c>
      <c r="C80" s="66" t="s">
        <v>68</v>
      </c>
      <c r="D80" s="18" t="s">
        <v>30</v>
      </c>
      <c r="E80" s="12" t="s">
        <v>31</v>
      </c>
      <c r="F80" s="10" t="s">
        <v>233</v>
      </c>
      <c r="G80" s="13">
        <f>'Memoria de Calculo'!F67</f>
        <v>57.2</v>
      </c>
      <c r="H80" s="58">
        <v>677.76</v>
      </c>
      <c r="I80" s="29">
        <f t="shared" ref="I80" si="30">ROUND(H80+(H80*$J$7),2)</f>
        <v>825.11</v>
      </c>
      <c r="J80" s="29">
        <f t="shared" ref="J80" si="31">ROUND((G80*I80),2)</f>
        <v>47196.29</v>
      </c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</row>
    <row r="81" spans="2:84" s="17" customFormat="1" ht="18" customHeight="1">
      <c r="B81" s="308" t="s">
        <v>296</v>
      </c>
      <c r="C81" s="309"/>
      <c r="D81" s="309"/>
      <c r="E81" s="309"/>
      <c r="F81" s="309"/>
      <c r="G81" s="309"/>
      <c r="H81" s="309"/>
      <c r="I81" s="310"/>
      <c r="J81" s="32">
        <f>SUM(J71:J80)</f>
        <v>279775.51</v>
      </c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</row>
    <row r="82" spans="2:84" s="17" customFormat="1" ht="14.25" customHeight="1">
      <c r="B82" s="204" t="s">
        <v>196</v>
      </c>
      <c r="C82" s="198"/>
      <c r="D82" s="199"/>
      <c r="E82" s="203" t="s">
        <v>282</v>
      </c>
      <c r="F82" s="198"/>
      <c r="G82" s="201"/>
      <c r="H82" s="201"/>
      <c r="I82" s="202"/>
      <c r="J82" s="202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</row>
    <row r="83" spans="2:84" s="17" customFormat="1" ht="26.25" customHeight="1">
      <c r="B83" s="10" t="s">
        <v>197</v>
      </c>
      <c r="C83" s="10" t="s">
        <v>68</v>
      </c>
      <c r="D83" s="18" t="s">
        <v>28</v>
      </c>
      <c r="E83" s="12" t="s">
        <v>29</v>
      </c>
      <c r="F83" s="10" t="s">
        <v>233</v>
      </c>
      <c r="G83" s="59">
        <f>'Memoria de Calculo'!F69</f>
        <v>547.42999999999995</v>
      </c>
      <c r="H83" s="58">
        <v>51.8</v>
      </c>
      <c r="I83" s="29">
        <f t="shared" si="28"/>
        <v>63.06</v>
      </c>
      <c r="J83" s="29">
        <f t="shared" si="29"/>
        <v>34520.94</v>
      </c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</row>
    <row r="84" spans="2:84" s="17" customFormat="1" ht="16.5" customHeight="1">
      <c r="B84" s="308" t="s">
        <v>297</v>
      </c>
      <c r="C84" s="309"/>
      <c r="D84" s="309"/>
      <c r="E84" s="309"/>
      <c r="F84" s="309"/>
      <c r="G84" s="309"/>
      <c r="H84" s="309"/>
      <c r="I84" s="310"/>
      <c r="J84" s="32">
        <f>SUM(J83)</f>
        <v>34520.94</v>
      </c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</row>
    <row r="85" spans="2:84" s="17" customFormat="1" ht="14.25" customHeight="1">
      <c r="B85" s="204" t="s">
        <v>198</v>
      </c>
      <c r="C85" s="198"/>
      <c r="D85" s="199"/>
      <c r="E85" s="203" t="s">
        <v>159</v>
      </c>
      <c r="F85" s="198"/>
      <c r="G85" s="201"/>
      <c r="H85" s="201"/>
      <c r="I85" s="202"/>
      <c r="J85" s="202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</row>
    <row r="86" spans="2:84" s="17" customFormat="1" ht="25.5" customHeight="1">
      <c r="B86" s="10" t="s">
        <v>199</v>
      </c>
      <c r="C86" s="10" t="s">
        <v>68</v>
      </c>
      <c r="D86" s="31" t="s">
        <v>49</v>
      </c>
      <c r="E86" s="12" t="s">
        <v>50</v>
      </c>
      <c r="F86" s="10" t="s">
        <v>146</v>
      </c>
      <c r="G86" s="13">
        <f>'Memoria de Calculo'!F71</f>
        <v>14</v>
      </c>
      <c r="H86" s="58">
        <v>2847.77</v>
      </c>
      <c r="I86" s="29">
        <f t="shared" si="28"/>
        <v>3466.88</v>
      </c>
      <c r="J86" s="29">
        <f t="shared" si="29"/>
        <v>48536.32</v>
      </c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</row>
    <row r="87" spans="2:84" s="17" customFormat="1" ht="17.25" customHeight="1">
      <c r="B87" s="308" t="s">
        <v>298</v>
      </c>
      <c r="C87" s="309"/>
      <c r="D87" s="309"/>
      <c r="E87" s="309"/>
      <c r="F87" s="309"/>
      <c r="G87" s="309"/>
      <c r="H87" s="309"/>
      <c r="I87" s="310"/>
      <c r="J87" s="32">
        <f>SUM(J86)</f>
        <v>48536.32</v>
      </c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</row>
    <row r="88" spans="2:84" s="17" customFormat="1" ht="14.25" customHeight="1">
      <c r="B88" s="204" t="s">
        <v>200</v>
      </c>
      <c r="C88" s="198"/>
      <c r="D88" s="199"/>
      <c r="E88" s="203" t="s">
        <v>283</v>
      </c>
      <c r="F88" s="198"/>
      <c r="G88" s="201"/>
      <c r="H88" s="201"/>
      <c r="I88" s="202"/>
      <c r="J88" s="202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</row>
    <row r="89" spans="2:84" s="17" customFormat="1" ht="54.75" customHeight="1">
      <c r="B89" s="10" t="s">
        <v>201</v>
      </c>
      <c r="C89" s="10" t="s">
        <v>128</v>
      </c>
      <c r="D89" s="18" t="s">
        <v>291</v>
      </c>
      <c r="E89" s="12" t="s">
        <v>246</v>
      </c>
      <c r="F89" s="10" t="s">
        <v>4</v>
      </c>
      <c r="G89" s="13">
        <f>'Memoria de Calculo'!F73</f>
        <v>132</v>
      </c>
      <c r="H89" s="58">
        <v>71.739999999999995</v>
      </c>
      <c r="I89" s="29">
        <f t="shared" si="28"/>
        <v>87.34</v>
      </c>
      <c r="J89" s="29">
        <f t="shared" si="29"/>
        <v>11528.88</v>
      </c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</row>
    <row r="90" spans="2:84" s="17" customFormat="1" ht="27.75" customHeight="1">
      <c r="B90" s="10" t="s">
        <v>247</v>
      </c>
      <c r="C90" s="10" t="s">
        <v>128</v>
      </c>
      <c r="D90" s="18" t="s">
        <v>248</v>
      </c>
      <c r="E90" s="12" t="s">
        <v>249</v>
      </c>
      <c r="F90" s="10" t="s">
        <v>4</v>
      </c>
      <c r="G90" s="13">
        <f>'Memoria de Calculo'!F74</f>
        <v>132</v>
      </c>
      <c r="H90" s="58">
        <v>44.92</v>
      </c>
      <c r="I90" s="29">
        <f t="shared" si="28"/>
        <v>54.69</v>
      </c>
      <c r="J90" s="29">
        <f t="shared" si="29"/>
        <v>7219.08</v>
      </c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</row>
    <row r="91" spans="2:84" s="17" customFormat="1" ht="27.75" customHeight="1">
      <c r="B91" s="10" t="s">
        <v>292</v>
      </c>
      <c r="C91" s="10" t="s">
        <v>105</v>
      </c>
      <c r="D91" s="18" t="s">
        <v>116</v>
      </c>
      <c r="E91" s="12" t="s">
        <v>117</v>
      </c>
      <c r="F91" s="10" t="s">
        <v>4</v>
      </c>
      <c r="G91" s="13">
        <f>'Memoria de Calculo'!F75</f>
        <v>53.3</v>
      </c>
      <c r="H91" s="58">
        <v>33.68</v>
      </c>
      <c r="I91" s="29">
        <f t="shared" ref="I91" si="32">ROUND(H91+(H91*$J$7),2)</f>
        <v>41</v>
      </c>
      <c r="J91" s="29">
        <f t="shared" ref="J91" si="33">ROUND((G91*I91),2)</f>
        <v>2185.3000000000002</v>
      </c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</row>
    <row r="92" spans="2:84" s="17" customFormat="1" ht="18" customHeight="1">
      <c r="B92" s="308" t="s">
        <v>299</v>
      </c>
      <c r="C92" s="309"/>
      <c r="D92" s="309"/>
      <c r="E92" s="309"/>
      <c r="F92" s="309"/>
      <c r="G92" s="309"/>
      <c r="H92" s="309"/>
      <c r="I92" s="310"/>
      <c r="J92" s="32">
        <f>SUM(J89:J91)</f>
        <v>20933.259999999998</v>
      </c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</row>
    <row r="93" spans="2:84" s="17" customFormat="1" ht="14.25" customHeight="1">
      <c r="B93" s="204" t="s">
        <v>202</v>
      </c>
      <c r="C93" s="198"/>
      <c r="D93" s="199"/>
      <c r="E93" s="203" t="s">
        <v>158</v>
      </c>
      <c r="F93" s="198"/>
      <c r="G93" s="201"/>
      <c r="H93" s="201"/>
      <c r="I93" s="202"/>
      <c r="J93" s="202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</row>
    <row r="94" spans="2:84" s="17" customFormat="1" ht="26.25" customHeight="1">
      <c r="B94" s="10" t="s">
        <v>203</v>
      </c>
      <c r="C94" s="10" t="s">
        <v>68</v>
      </c>
      <c r="D94" s="31" t="s">
        <v>43</v>
      </c>
      <c r="E94" s="12" t="s">
        <v>44</v>
      </c>
      <c r="F94" s="10" t="s">
        <v>4</v>
      </c>
      <c r="G94" s="13">
        <f>'Memoria de Calculo'!F77</f>
        <v>2.5</v>
      </c>
      <c r="H94" s="58">
        <v>1069.97</v>
      </c>
      <c r="I94" s="29">
        <f t="shared" si="28"/>
        <v>1302.58</v>
      </c>
      <c r="J94" s="29">
        <f t="shared" si="29"/>
        <v>3256.45</v>
      </c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</row>
    <row r="95" spans="2:84" s="17" customFormat="1" ht="27" customHeight="1">
      <c r="B95" s="10" t="s">
        <v>250</v>
      </c>
      <c r="C95" s="10" t="s">
        <v>68</v>
      </c>
      <c r="D95" s="31" t="s">
        <v>45</v>
      </c>
      <c r="E95" s="12" t="s">
        <v>46</v>
      </c>
      <c r="F95" s="10" t="s">
        <v>146</v>
      </c>
      <c r="G95" s="13">
        <f>'Memoria de Calculo'!F78</f>
        <v>5</v>
      </c>
      <c r="H95" s="58">
        <v>3039.08</v>
      </c>
      <c r="I95" s="29">
        <f t="shared" si="28"/>
        <v>3699.78</v>
      </c>
      <c r="J95" s="29">
        <f t="shared" si="29"/>
        <v>18498.900000000001</v>
      </c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</row>
    <row r="96" spans="2:84" s="17" customFormat="1" ht="37.5" customHeight="1">
      <c r="B96" s="10" t="s">
        <v>293</v>
      </c>
      <c r="C96" s="10" t="s">
        <v>68</v>
      </c>
      <c r="D96" s="31" t="s">
        <v>47</v>
      </c>
      <c r="E96" s="12" t="s">
        <v>48</v>
      </c>
      <c r="F96" s="10" t="s">
        <v>146</v>
      </c>
      <c r="G96" s="13">
        <f>'Memoria de Calculo'!F79</f>
        <v>5</v>
      </c>
      <c r="H96" s="58">
        <v>692.37</v>
      </c>
      <c r="I96" s="29">
        <f t="shared" si="28"/>
        <v>842.89</v>
      </c>
      <c r="J96" s="29">
        <f t="shared" si="29"/>
        <v>4214.45</v>
      </c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</row>
    <row r="97" spans="2:84" s="17" customFormat="1" ht="19.5" customHeight="1">
      <c r="B97" s="308" t="s">
        <v>210</v>
      </c>
      <c r="C97" s="309"/>
      <c r="D97" s="309"/>
      <c r="E97" s="309"/>
      <c r="F97" s="309"/>
      <c r="G97" s="309"/>
      <c r="H97" s="309"/>
      <c r="I97" s="310"/>
      <c r="J97" s="32">
        <f>SUM(J94:J96)</f>
        <v>25969.800000000003</v>
      </c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</row>
    <row r="98" spans="2:84" s="17" customFormat="1" ht="14.25" customHeight="1">
      <c r="B98" s="204" t="s">
        <v>204</v>
      </c>
      <c r="C98" s="198"/>
      <c r="D98" s="199"/>
      <c r="E98" s="203" t="s">
        <v>284</v>
      </c>
      <c r="F98" s="198"/>
      <c r="G98" s="201"/>
      <c r="H98" s="201"/>
      <c r="I98" s="202"/>
      <c r="J98" s="202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</row>
    <row r="99" spans="2:84" s="17" customFormat="1" ht="23.25" customHeight="1">
      <c r="B99" s="10" t="s">
        <v>205</v>
      </c>
      <c r="C99" s="66" t="s">
        <v>68</v>
      </c>
      <c r="D99" s="212" t="s">
        <v>33</v>
      </c>
      <c r="E99" s="239" t="s">
        <v>34</v>
      </c>
      <c r="F99" s="10" t="s">
        <v>327</v>
      </c>
      <c r="G99" s="13">
        <f>'Memoria de Calculo'!F81</f>
        <v>230.52</v>
      </c>
      <c r="H99" s="58">
        <v>14</v>
      </c>
      <c r="I99" s="29">
        <f t="shared" si="28"/>
        <v>17.04</v>
      </c>
      <c r="J99" s="29">
        <f t="shared" si="29"/>
        <v>3928.06</v>
      </c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</row>
    <row r="100" spans="2:84" s="17" customFormat="1" ht="30" customHeight="1">
      <c r="B100" s="10" t="s">
        <v>206</v>
      </c>
      <c r="C100" s="66" t="s">
        <v>68</v>
      </c>
      <c r="D100" s="212" t="s">
        <v>35</v>
      </c>
      <c r="E100" s="239" t="s">
        <v>36</v>
      </c>
      <c r="F100" s="10" t="s">
        <v>229</v>
      </c>
      <c r="G100" s="13">
        <f>'Memoria de Calculo'!F82</f>
        <v>40</v>
      </c>
      <c r="H100" s="58">
        <v>64.069999999999993</v>
      </c>
      <c r="I100" s="29">
        <f t="shared" si="28"/>
        <v>78</v>
      </c>
      <c r="J100" s="29">
        <f t="shared" si="29"/>
        <v>3120</v>
      </c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</row>
    <row r="101" spans="2:84" s="17" customFormat="1" ht="33.75" customHeight="1">
      <c r="B101" s="10" t="s">
        <v>207</v>
      </c>
      <c r="C101" s="66" t="s">
        <v>68</v>
      </c>
      <c r="D101" s="212" t="s">
        <v>37</v>
      </c>
      <c r="E101" s="239" t="s">
        <v>38</v>
      </c>
      <c r="F101" s="10" t="s">
        <v>233</v>
      </c>
      <c r="G101" s="13">
        <f>'Memoria de Calculo'!F83</f>
        <v>5</v>
      </c>
      <c r="H101" s="58">
        <v>711.67</v>
      </c>
      <c r="I101" s="29">
        <f t="shared" ref="I101:I104" si="34">ROUND(H101+(H101*$J$7),2)</f>
        <v>866.39</v>
      </c>
      <c r="J101" s="29">
        <f t="shared" ref="J101:J104" si="35">ROUND((G101*I101),2)</f>
        <v>4331.95</v>
      </c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</row>
    <row r="102" spans="2:84" s="17" customFormat="1" ht="38.25" customHeight="1">
      <c r="B102" s="10" t="s">
        <v>208</v>
      </c>
      <c r="C102" s="66" t="s">
        <v>105</v>
      </c>
      <c r="D102" s="212" t="s">
        <v>190</v>
      </c>
      <c r="E102" s="239" t="s">
        <v>191</v>
      </c>
      <c r="F102" s="10" t="s">
        <v>327</v>
      </c>
      <c r="G102" s="13">
        <f>'Memoria de Calculo'!F84</f>
        <v>40.65</v>
      </c>
      <c r="H102" s="58">
        <v>8.3699999999999992</v>
      </c>
      <c r="I102" s="29">
        <f t="shared" si="34"/>
        <v>10.19</v>
      </c>
      <c r="J102" s="29">
        <f t="shared" si="35"/>
        <v>414.22</v>
      </c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</row>
    <row r="103" spans="2:84" s="17" customFormat="1" ht="30" customHeight="1">
      <c r="B103" s="10" t="s">
        <v>209</v>
      </c>
      <c r="C103" s="66" t="s">
        <v>68</v>
      </c>
      <c r="D103" s="212" t="s">
        <v>32</v>
      </c>
      <c r="E103" s="239" t="s">
        <v>156</v>
      </c>
      <c r="F103" s="10" t="s">
        <v>233</v>
      </c>
      <c r="G103" s="13">
        <f>'Memoria de Calculo'!F85</f>
        <v>3.55</v>
      </c>
      <c r="H103" s="58">
        <v>635.34</v>
      </c>
      <c r="I103" s="29">
        <f t="shared" ref="I103" si="36">ROUND(H103+(H103*$J$7),2)</f>
        <v>773.46</v>
      </c>
      <c r="J103" s="29">
        <f t="shared" ref="J103" si="37">ROUND((G103*I103),2)</f>
        <v>2745.78</v>
      </c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</row>
    <row r="104" spans="2:84" s="17" customFormat="1" ht="62.25" customHeight="1">
      <c r="B104" s="10" t="s">
        <v>328</v>
      </c>
      <c r="C104" s="66" t="s">
        <v>128</v>
      </c>
      <c r="D104" s="68" t="s">
        <v>192</v>
      </c>
      <c r="E104" s="239" t="s">
        <v>193</v>
      </c>
      <c r="F104" s="10" t="s">
        <v>233</v>
      </c>
      <c r="G104" s="13">
        <f>'Memoria de Calculo'!F86</f>
        <v>3.55</v>
      </c>
      <c r="H104" s="58">
        <v>508.79</v>
      </c>
      <c r="I104" s="29">
        <f t="shared" si="34"/>
        <v>619.4</v>
      </c>
      <c r="J104" s="29">
        <f t="shared" si="35"/>
        <v>2198.87</v>
      </c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</row>
    <row r="105" spans="2:84" s="17" customFormat="1" ht="11.25">
      <c r="B105" s="192"/>
      <c r="C105" s="10"/>
      <c r="D105" s="18"/>
      <c r="E105" s="30" t="s">
        <v>364</v>
      </c>
      <c r="F105" s="10"/>
      <c r="G105" s="13"/>
      <c r="H105" s="58"/>
      <c r="I105" s="29"/>
      <c r="J105" s="2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</row>
    <row r="106" spans="2:84" s="17" customFormat="1" ht="33.75">
      <c r="B106" s="192" t="s">
        <v>374</v>
      </c>
      <c r="C106" s="10" t="s">
        <v>68</v>
      </c>
      <c r="D106" s="19" t="s">
        <v>59</v>
      </c>
      <c r="E106" s="12" t="s">
        <v>365</v>
      </c>
      <c r="F106" s="10" t="s">
        <v>234</v>
      </c>
      <c r="G106" s="13">
        <f>'Memoria de Calculo'!F88</f>
        <v>157.97</v>
      </c>
      <c r="H106" s="58">
        <v>1.61</v>
      </c>
      <c r="I106" s="29">
        <f t="shared" ref="I106" si="38">ROUND(H106+(H106*$J$7),2)</f>
        <v>1.96</v>
      </c>
      <c r="J106" s="29">
        <f t="shared" ref="J106" si="39">ROUND((G106*I106),2)</f>
        <v>309.62</v>
      </c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</row>
    <row r="107" spans="2:84" s="17" customFormat="1" ht="14.25" customHeight="1">
      <c r="B107" s="308" t="s">
        <v>321</v>
      </c>
      <c r="C107" s="309"/>
      <c r="D107" s="309"/>
      <c r="E107" s="309"/>
      <c r="F107" s="309"/>
      <c r="G107" s="309"/>
      <c r="H107" s="309"/>
      <c r="I107" s="310"/>
      <c r="J107" s="32">
        <f>SUM(J99:J106)</f>
        <v>17048.499999999996</v>
      </c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</row>
    <row r="108" spans="2:84" s="17" customFormat="1" ht="14.25" customHeight="1">
      <c r="B108" s="308" t="s">
        <v>119</v>
      </c>
      <c r="C108" s="309"/>
      <c r="D108" s="309"/>
      <c r="E108" s="309"/>
      <c r="F108" s="309"/>
      <c r="G108" s="309"/>
      <c r="H108" s="309"/>
      <c r="I108" s="310"/>
      <c r="J108" s="33">
        <f>SUM(J81+J84+J87+J92+J97+J107)</f>
        <v>426784.33</v>
      </c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</row>
    <row r="109" spans="2:84" s="17" customFormat="1" ht="13.5" customHeight="1">
      <c r="B109" s="334"/>
      <c r="C109" s="335"/>
      <c r="D109" s="335"/>
      <c r="E109" s="335"/>
      <c r="F109" s="335"/>
      <c r="G109" s="335"/>
      <c r="H109" s="335"/>
      <c r="I109" s="335"/>
      <c r="J109" s="336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</row>
    <row r="110" spans="2:84" s="108" customFormat="1" ht="14.25" customHeight="1">
      <c r="B110" s="96" t="s">
        <v>101</v>
      </c>
      <c r="C110" s="97"/>
      <c r="D110" s="98"/>
      <c r="E110" s="99" t="s">
        <v>184</v>
      </c>
      <c r="F110" s="105"/>
      <c r="G110" s="106"/>
      <c r="H110" s="105"/>
      <c r="I110" s="105"/>
      <c r="J110" s="103"/>
    </row>
    <row r="111" spans="2:84" s="9" customFormat="1" ht="17.25" customHeight="1">
      <c r="B111" s="197" t="s">
        <v>102</v>
      </c>
      <c r="C111" s="198"/>
      <c r="D111" s="199"/>
      <c r="E111" s="200" t="s">
        <v>304</v>
      </c>
      <c r="F111" s="198"/>
      <c r="G111" s="201"/>
      <c r="H111" s="201"/>
      <c r="I111" s="202"/>
      <c r="J111" s="202"/>
      <c r="K111" s="71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  <c r="AP111" s="70"/>
      <c r="AQ111" s="70"/>
      <c r="AR111" s="70"/>
    </row>
    <row r="112" spans="2:84" s="9" customFormat="1" ht="36" customHeight="1">
      <c r="B112" s="10" t="s">
        <v>251</v>
      </c>
      <c r="C112" s="10" t="s">
        <v>68</v>
      </c>
      <c r="D112" s="18" t="s">
        <v>22</v>
      </c>
      <c r="E112" s="12" t="s">
        <v>303</v>
      </c>
      <c r="F112" s="10" t="s">
        <v>229</v>
      </c>
      <c r="G112" s="13">
        <f>'Memoria de Calculo'!F92</f>
        <v>387.36</v>
      </c>
      <c r="H112" s="58">
        <v>2.86</v>
      </c>
      <c r="I112" s="29">
        <f>ROUND(H112+(H112*$J$7),2)</f>
        <v>3.48</v>
      </c>
      <c r="J112" s="29">
        <f>ROUND((G112*I112),2)</f>
        <v>1348.01</v>
      </c>
      <c r="K112" s="71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  <c r="AN112" s="70"/>
      <c r="AO112" s="70"/>
      <c r="AP112" s="70"/>
      <c r="AQ112" s="70"/>
      <c r="AR112" s="70"/>
    </row>
    <row r="113" spans="2:44" s="9" customFormat="1" ht="37.5" customHeight="1">
      <c r="B113" s="10" t="s">
        <v>307</v>
      </c>
      <c r="C113" s="10" t="s">
        <v>128</v>
      </c>
      <c r="D113" s="18" t="s">
        <v>306</v>
      </c>
      <c r="E113" s="12" t="s">
        <v>305</v>
      </c>
      <c r="F113" s="10" t="s">
        <v>233</v>
      </c>
      <c r="G113" s="13">
        <f>'Memoria de Calculo'!F93</f>
        <v>116.21</v>
      </c>
      <c r="H113" s="58">
        <v>258.32</v>
      </c>
      <c r="I113" s="29">
        <f>ROUND(H113+(H113*$J$7),2)</f>
        <v>314.48</v>
      </c>
      <c r="J113" s="29">
        <f>ROUND((G113*I113),2)</f>
        <v>36545.72</v>
      </c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  <c r="AN113" s="70"/>
      <c r="AO113" s="70"/>
      <c r="AP113" s="70"/>
      <c r="AQ113" s="70"/>
      <c r="AR113" s="70"/>
    </row>
    <row r="114" spans="2:44" s="9" customFormat="1" ht="18.75" customHeight="1">
      <c r="B114" s="308" t="s">
        <v>309</v>
      </c>
      <c r="C114" s="309"/>
      <c r="D114" s="309"/>
      <c r="E114" s="309"/>
      <c r="F114" s="309"/>
      <c r="G114" s="309"/>
      <c r="H114" s="309"/>
      <c r="I114" s="310"/>
      <c r="J114" s="32">
        <f>SUM(J112:J113)</f>
        <v>37893.730000000003</v>
      </c>
    </row>
    <row r="115" spans="2:44" s="9" customFormat="1" ht="14.25" customHeight="1">
      <c r="B115" s="197" t="s">
        <v>252</v>
      </c>
      <c r="C115" s="198"/>
      <c r="D115" s="199"/>
      <c r="E115" s="200" t="s">
        <v>164</v>
      </c>
      <c r="F115" s="198"/>
      <c r="G115" s="201"/>
      <c r="H115" s="223"/>
      <c r="I115" s="202"/>
      <c r="J115" s="202"/>
    </row>
    <row r="116" spans="2:44" s="9" customFormat="1" ht="54" customHeight="1">
      <c r="B116" s="10" t="s">
        <v>253</v>
      </c>
      <c r="C116" s="66" t="s">
        <v>68</v>
      </c>
      <c r="D116" s="18" t="s">
        <v>60</v>
      </c>
      <c r="E116" s="92" t="s">
        <v>61</v>
      </c>
      <c r="F116" s="10" t="s">
        <v>308</v>
      </c>
      <c r="G116" s="13">
        <f>'Memoria de Calculo'!F95</f>
        <v>2999.38</v>
      </c>
      <c r="H116" s="67">
        <v>0.78</v>
      </c>
      <c r="I116" s="29">
        <f t="shared" ref="I116" si="40">ROUND(H116+(H116*$J$7),2)</f>
        <v>0.95</v>
      </c>
      <c r="J116" s="29">
        <f t="shared" ref="J116" si="41">ROUND((G116*I116),2)</f>
        <v>2849.41</v>
      </c>
    </row>
    <row r="117" spans="2:44" s="9" customFormat="1" ht="16.5" customHeight="1">
      <c r="B117" s="308" t="s">
        <v>310</v>
      </c>
      <c r="C117" s="309"/>
      <c r="D117" s="309"/>
      <c r="E117" s="309"/>
      <c r="F117" s="309"/>
      <c r="G117" s="309"/>
      <c r="H117" s="309"/>
      <c r="I117" s="310"/>
      <c r="J117" s="32">
        <f>SUM(J116:J116)</f>
        <v>2849.41</v>
      </c>
    </row>
    <row r="118" spans="2:44" s="69" customFormat="1" ht="15" customHeight="1">
      <c r="B118" s="197" t="s">
        <v>254</v>
      </c>
      <c r="C118" s="197"/>
      <c r="D118" s="224"/>
      <c r="E118" s="200" t="s">
        <v>170</v>
      </c>
      <c r="F118" s="200"/>
      <c r="G118" s="200"/>
      <c r="H118" s="200"/>
      <c r="I118" s="200"/>
      <c r="J118" s="225"/>
    </row>
    <row r="119" spans="2:44" s="9" customFormat="1" ht="16.5" customHeight="1">
      <c r="B119" s="66" t="s">
        <v>255</v>
      </c>
      <c r="C119" s="10" t="s">
        <v>105</v>
      </c>
      <c r="D119" s="18" t="s">
        <v>107</v>
      </c>
      <c r="E119" s="12" t="s">
        <v>106</v>
      </c>
      <c r="F119" s="10" t="s">
        <v>229</v>
      </c>
      <c r="G119" s="59">
        <f>'Memoria de Calculo'!F97</f>
        <v>387.36</v>
      </c>
      <c r="H119" s="29">
        <v>7.92</v>
      </c>
      <c r="I119" s="29">
        <f t="shared" ref="I119:I121" si="42">ROUND(H119+(H119*$J$7),2)</f>
        <v>9.64</v>
      </c>
      <c r="J119" s="29">
        <f t="shared" ref="J119:J125" si="43">ROUND((G119*I119),2)</f>
        <v>3734.15</v>
      </c>
      <c r="K119" s="91"/>
      <c r="L119" s="75"/>
    </row>
    <row r="120" spans="2:44" s="9" customFormat="1" ht="15.75" customHeight="1">
      <c r="B120" s="66" t="s">
        <v>256</v>
      </c>
      <c r="C120" s="10" t="s">
        <v>105</v>
      </c>
      <c r="D120" s="18" t="s">
        <v>109</v>
      </c>
      <c r="E120" s="12" t="s">
        <v>108</v>
      </c>
      <c r="F120" s="10" t="s">
        <v>229</v>
      </c>
      <c r="G120" s="59">
        <f>'Memoria de Calculo'!F98</f>
        <v>387.36</v>
      </c>
      <c r="H120" s="29">
        <v>2.2799999999999998</v>
      </c>
      <c r="I120" s="29">
        <f t="shared" si="42"/>
        <v>2.78</v>
      </c>
      <c r="J120" s="29">
        <f t="shared" si="43"/>
        <v>1076.8599999999999</v>
      </c>
      <c r="K120" s="91"/>
      <c r="L120" s="75"/>
    </row>
    <row r="121" spans="2:44" s="9" customFormat="1" ht="50.25" customHeight="1">
      <c r="B121" s="66" t="s">
        <v>257</v>
      </c>
      <c r="C121" s="10" t="s">
        <v>68</v>
      </c>
      <c r="D121" s="18" t="s">
        <v>55</v>
      </c>
      <c r="E121" s="12" t="s">
        <v>188</v>
      </c>
      <c r="F121" s="10" t="s">
        <v>233</v>
      </c>
      <c r="G121" s="13">
        <f>'Memoria de Calculo'!F99</f>
        <v>19.36</v>
      </c>
      <c r="H121" s="29">
        <v>1803.53</v>
      </c>
      <c r="I121" s="29">
        <f t="shared" si="42"/>
        <v>2195.62</v>
      </c>
      <c r="J121" s="29">
        <f t="shared" si="43"/>
        <v>42507.199999999997</v>
      </c>
      <c r="K121" s="91"/>
      <c r="L121" s="75"/>
    </row>
    <row r="122" spans="2:44" s="9" customFormat="1" ht="16.5" customHeight="1">
      <c r="B122" s="308" t="s">
        <v>311</v>
      </c>
      <c r="C122" s="309"/>
      <c r="D122" s="309"/>
      <c r="E122" s="309"/>
      <c r="F122" s="309"/>
      <c r="G122" s="309"/>
      <c r="H122" s="309"/>
      <c r="I122" s="310"/>
      <c r="J122" s="32">
        <f>SUM(J119:J121)</f>
        <v>47318.21</v>
      </c>
      <c r="K122" s="91"/>
      <c r="L122" s="75"/>
    </row>
    <row r="123" spans="2:44" s="9" customFormat="1" ht="14.25" customHeight="1">
      <c r="B123" s="197" t="s">
        <v>312</v>
      </c>
      <c r="C123" s="198"/>
      <c r="D123" s="199"/>
      <c r="E123" s="200" t="s">
        <v>165</v>
      </c>
      <c r="F123" s="198"/>
      <c r="G123" s="201"/>
      <c r="H123" s="202"/>
      <c r="I123" s="202"/>
      <c r="J123" s="202"/>
      <c r="K123" s="91"/>
      <c r="L123" s="75"/>
    </row>
    <row r="124" spans="2:44" s="9" customFormat="1" ht="34.5" customHeight="1">
      <c r="B124" s="66" t="s">
        <v>313</v>
      </c>
      <c r="C124" s="10" t="s">
        <v>105</v>
      </c>
      <c r="D124" s="18" t="s">
        <v>118</v>
      </c>
      <c r="E124" s="12" t="s">
        <v>166</v>
      </c>
      <c r="F124" s="10" t="s">
        <v>308</v>
      </c>
      <c r="G124" s="13">
        <f>'Memoria de Calculo'!F101</f>
        <v>20.68</v>
      </c>
      <c r="H124" s="29">
        <v>1.34</v>
      </c>
      <c r="I124" s="29">
        <f t="shared" ref="I124:I125" si="44">ROUND(H124+(H124*$J$7),2)</f>
        <v>1.63</v>
      </c>
      <c r="J124" s="29">
        <f t="shared" si="43"/>
        <v>33.71</v>
      </c>
      <c r="K124" s="91"/>
      <c r="L124" s="75"/>
    </row>
    <row r="125" spans="2:44" s="9" customFormat="1" ht="48.75" customHeight="1">
      <c r="B125" s="66" t="s">
        <v>314</v>
      </c>
      <c r="C125" s="10" t="s">
        <v>68</v>
      </c>
      <c r="D125" s="18" t="s">
        <v>59</v>
      </c>
      <c r="E125" s="12" t="s">
        <v>167</v>
      </c>
      <c r="F125" s="10" t="s">
        <v>234</v>
      </c>
      <c r="G125" s="13">
        <f>'Memoria de Calculo'!F102</f>
        <v>154.88</v>
      </c>
      <c r="H125" s="29">
        <v>1.61</v>
      </c>
      <c r="I125" s="29">
        <f t="shared" si="44"/>
        <v>1.96</v>
      </c>
      <c r="J125" s="29">
        <f t="shared" si="43"/>
        <v>303.56</v>
      </c>
      <c r="L125" s="75"/>
    </row>
    <row r="126" spans="2:44" s="9" customFormat="1" ht="13.5" customHeight="1">
      <c r="B126" s="308" t="s">
        <v>315</v>
      </c>
      <c r="C126" s="309"/>
      <c r="D126" s="309"/>
      <c r="E126" s="309"/>
      <c r="F126" s="309"/>
      <c r="G126" s="309"/>
      <c r="H126" s="309"/>
      <c r="I126" s="310"/>
      <c r="J126" s="74">
        <f>SUM(J124:J125)</f>
        <v>337.27</v>
      </c>
      <c r="L126" s="75"/>
    </row>
    <row r="127" spans="2:44" s="9" customFormat="1" ht="15.75" customHeight="1">
      <c r="B127" s="308" t="s">
        <v>143</v>
      </c>
      <c r="C127" s="309"/>
      <c r="D127" s="309"/>
      <c r="E127" s="309"/>
      <c r="F127" s="309"/>
      <c r="G127" s="309"/>
      <c r="H127" s="309"/>
      <c r="I127" s="310"/>
      <c r="J127" s="74">
        <f>SUM(J114,J117,J122,J126)</f>
        <v>88398.62000000001</v>
      </c>
      <c r="L127" s="75"/>
    </row>
    <row r="128" spans="2:44" s="9" customFormat="1" ht="9.75" customHeight="1">
      <c r="B128" s="195"/>
      <c r="C128" s="196"/>
      <c r="D128" s="196"/>
      <c r="E128" s="196"/>
      <c r="F128" s="196"/>
      <c r="G128" s="196"/>
      <c r="H128" s="196"/>
      <c r="I128" s="196"/>
      <c r="J128" s="233"/>
      <c r="L128" s="75"/>
    </row>
    <row r="129" spans="2:12" s="9" customFormat="1" ht="15.75" customHeight="1">
      <c r="B129" s="96" t="s">
        <v>125</v>
      </c>
      <c r="C129" s="109"/>
      <c r="D129" s="98"/>
      <c r="E129" s="99" t="s">
        <v>316</v>
      </c>
      <c r="F129" s="105"/>
      <c r="G129" s="106"/>
      <c r="H129" s="105"/>
      <c r="I129" s="105"/>
      <c r="J129" s="103"/>
      <c r="L129" s="75"/>
    </row>
    <row r="130" spans="2:12" s="9" customFormat="1" ht="15.75" customHeight="1">
      <c r="B130" s="236" t="s">
        <v>126</v>
      </c>
      <c r="C130" s="234"/>
      <c r="D130" s="234"/>
      <c r="E130" s="200" t="s">
        <v>317</v>
      </c>
      <c r="F130" s="234"/>
      <c r="G130" s="234"/>
      <c r="H130" s="234"/>
      <c r="I130" s="234"/>
      <c r="J130" s="235"/>
      <c r="L130" s="75"/>
    </row>
    <row r="131" spans="2:12" s="9" customFormat="1" ht="42.75" customHeight="1">
      <c r="B131" s="237" t="s">
        <v>141</v>
      </c>
      <c r="C131" s="10" t="s">
        <v>68</v>
      </c>
      <c r="D131" s="68" t="s">
        <v>23</v>
      </c>
      <c r="E131" s="12" t="s">
        <v>24</v>
      </c>
      <c r="F131" s="10" t="s">
        <v>229</v>
      </c>
      <c r="G131" s="13">
        <f>'Memoria de Calculo'!F106</f>
        <v>211.5</v>
      </c>
      <c r="H131" s="29">
        <v>6.1</v>
      </c>
      <c r="I131" s="29">
        <f t="shared" ref="I131" si="45">ROUND(H131+(H131*$J$7),2)</f>
        <v>7.43</v>
      </c>
      <c r="J131" s="29">
        <f t="shared" ref="J131" si="46">ROUND((G131*I131),2)</f>
        <v>1571.45</v>
      </c>
      <c r="L131" s="75"/>
    </row>
    <row r="132" spans="2:12" s="9" customFormat="1" ht="15.75" customHeight="1">
      <c r="B132" s="237" t="s">
        <v>211</v>
      </c>
      <c r="C132" s="10" t="s">
        <v>68</v>
      </c>
      <c r="D132" s="68" t="s">
        <v>51</v>
      </c>
      <c r="E132" s="12" t="s">
        <v>52</v>
      </c>
      <c r="F132" s="10" t="s">
        <v>229</v>
      </c>
      <c r="G132" s="13">
        <f>'Memoria de Calculo'!F107</f>
        <v>211.5</v>
      </c>
      <c r="H132" s="29">
        <v>85.78</v>
      </c>
      <c r="I132" s="29">
        <f t="shared" ref="I132" si="47">ROUND(H132+(H132*$J$7),2)</f>
        <v>104.43</v>
      </c>
      <c r="J132" s="29">
        <f t="shared" ref="J132" si="48">ROUND((G132*I132),2)</f>
        <v>22086.95</v>
      </c>
      <c r="L132" s="75"/>
    </row>
    <row r="133" spans="2:12" s="9" customFormat="1" ht="15.75" customHeight="1">
      <c r="B133" s="308" t="s">
        <v>214</v>
      </c>
      <c r="C133" s="309"/>
      <c r="D133" s="309"/>
      <c r="E133" s="309"/>
      <c r="F133" s="309"/>
      <c r="G133" s="309"/>
      <c r="H133" s="309"/>
      <c r="I133" s="310"/>
      <c r="J133" s="74">
        <f>SUM(J131:J132)</f>
        <v>23658.400000000001</v>
      </c>
      <c r="L133" s="75"/>
    </row>
    <row r="134" spans="2:12" s="9" customFormat="1" ht="15.75" customHeight="1">
      <c r="B134" s="236" t="s">
        <v>212</v>
      </c>
      <c r="C134" s="234"/>
      <c r="D134" s="234"/>
      <c r="E134" s="200" t="s">
        <v>318</v>
      </c>
      <c r="F134" s="234"/>
      <c r="G134" s="234"/>
      <c r="H134" s="234"/>
      <c r="I134" s="234"/>
      <c r="J134" s="235"/>
      <c r="L134" s="75"/>
    </row>
    <row r="135" spans="2:12" s="9" customFormat="1" ht="27" customHeight="1">
      <c r="B135" s="150" t="s">
        <v>213</v>
      </c>
      <c r="C135" s="238" t="s">
        <v>128</v>
      </c>
      <c r="D135" s="238">
        <v>98522</v>
      </c>
      <c r="E135" s="12" t="s">
        <v>319</v>
      </c>
      <c r="F135" s="238" t="s">
        <v>4</v>
      </c>
      <c r="G135" s="13">
        <f>'Memoria de Calculo'!F109</f>
        <v>141</v>
      </c>
      <c r="H135" s="29">
        <v>188.78</v>
      </c>
      <c r="I135" s="29">
        <f t="shared" ref="I135" si="49">ROUND(H135+(H135*$J$7),2)</f>
        <v>229.82</v>
      </c>
      <c r="J135" s="29">
        <f t="shared" ref="J135" si="50">ROUND((G135*I135),2)</f>
        <v>32404.62</v>
      </c>
      <c r="L135" s="75"/>
    </row>
    <row r="136" spans="2:12" s="9" customFormat="1" ht="41.25" customHeight="1">
      <c r="B136" s="150" t="s">
        <v>353</v>
      </c>
      <c r="C136" s="10" t="s">
        <v>68</v>
      </c>
      <c r="D136" s="238" t="s">
        <v>352</v>
      </c>
      <c r="E136" s="12" t="s">
        <v>354</v>
      </c>
      <c r="F136" s="10" t="s">
        <v>229</v>
      </c>
      <c r="G136" s="13">
        <f>'Memoria de Calculo'!F110</f>
        <v>2.2000000000000002</v>
      </c>
      <c r="H136" s="29">
        <v>635.30999999999995</v>
      </c>
      <c r="I136" s="29">
        <f t="shared" ref="I136" si="51">ROUND(H136+(H136*$J$7),2)</f>
        <v>773.43</v>
      </c>
      <c r="J136" s="29">
        <f t="shared" ref="J136" si="52">ROUND((G136*I136),2)</f>
        <v>1701.55</v>
      </c>
      <c r="L136" s="75"/>
    </row>
    <row r="137" spans="2:12" s="9" customFormat="1" ht="45.75" customHeight="1">
      <c r="B137" s="150" t="s">
        <v>355</v>
      </c>
      <c r="C137" s="10" t="s">
        <v>68</v>
      </c>
      <c r="D137" s="238" t="s">
        <v>357</v>
      </c>
      <c r="E137" s="12" t="s">
        <v>356</v>
      </c>
      <c r="F137" s="10" t="s">
        <v>229</v>
      </c>
      <c r="G137" s="13">
        <f>'Memoria de Calculo'!F111</f>
        <v>2.2000000000000002</v>
      </c>
      <c r="H137" s="29">
        <v>37.75</v>
      </c>
      <c r="I137" s="29">
        <f t="shared" ref="I137" si="53">ROUND(H137+(H137*$J$7),2)</f>
        <v>45.96</v>
      </c>
      <c r="J137" s="29">
        <f t="shared" ref="J137" si="54">ROUND((G137*I137),2)</f>
        <v>101.11</v>
      </c>
      <c r="L137" s="75"/>
    </row>
    <row r="138" spans="2:12" s="9" customFormat="1" ht="15.75" customHeight="1">
      <c r="B138" s="308" t="s">
        <v>215</v>
      </c>
      <c r="C138" s="309"/>
      <c r="D138" s="309"/>
      <c r="E138" s="309"/>
      <c r="F138" s="309"/>
      <c r="G138" s="309"/>
      <c r="H138" s="309"/>
      <c r="I138" s="310"/>
      <c r="J138" s="74">
        <f>SUM(J135:J137)</f>
        <v>34207.279999999999</v>
      </c>
      <c r="L138" s="75"/>
    </row>
    <row r="139" spans="2:12" s="9" customFormat="1" ht="15.75" customHeight="1">
      <c r="B139" s="308" t="s">
        <v>160</v>
      </c>
      <c r="C139" s="309"/>
      <c r="D139" s="309"/>
      <c r="E139" s="309"/>
      <c r="F139" s="309"/>
      <c r="G139" s="309"/>
      <c r="H139" s="309"/>
      <c r="I139" s="310"/>
      <c r="J139" s="74">
        <f>SUM(J133+J138)</f>
        <v>57865.68</v>
      </c>
      <c r="L139" s="75"/>
    </row>
    <row r="140" spans="2:12" s="9" customFormat="1" ht="9" customHeight="1">
      <c r="B140" s="192"/>
      <c r="C140" s="193"/>
      <c r="D140" s="193"/>
      <c r="E140" s="193"/>
      <c r="F140" s="193"/>
      <c r="G140" s="193"/>
      <c r="H140" s="193"/>
      <c r="I140" s="193"/>
      <c r="J140" s="194"/>
    </row>
    <row r="141" spans="2:12" s="104" customFormat="1" ht="14.25" customHeight="1">
      <c r="B141" s="96" t="s">
        <v>216</v>
      </c>
      <c r="C141" s="97"/>
      <c r="D141" s="98"/>
      <c r="E141" s="99" t="s">
        <v>161</v>
      </c>
      <c r="F141" s="105"/>
      <c r="G141" s="106"/>
      <c r="H141" s="105"/>
      <c r="I141" s="105"/>
      <c r="J141" s="103"/>
    </row>
    <row r="142" spans="2:12" s="9" customFormat="1" ht="15.75" customHeight="1">
      <c r="B142" s="197" t="s">
        <v>217</v>
      </c>
      <c r="C142" s="198"/>
      <c r="D142" s="199"/>
      <c r="E142" s="200" t="s">
        <v>162</v>
      </c>
      <c r="F142" s="198"/>
      <c r="G142" s="201"/>
      <c r="H142" s="241"/>
      <c r="I142" s="202"/>
      <c r="J142" s="202"/>
      <c r="K142" s="82"/>
    </row>
    <row r="143" spans="2:12" s="9" customFormat="1" ht="18.75" customHeight="1">
      <c r="B143" s="95" t="s">
        <v>218</v>
      </c>
      <c r="C143" s="10" t="s">
        <v>68</v>
      </c>
      <c r="D143" s="18" t="s">
        <v>54</v>
      </c>
      <c r="E143" s="73" t="s">
        <v>53</v>
      </c>
      <c r="F143" s="10" t="s">
        <v>229</v>
      </c>
      <c r="G143" s="13">
        <f>'Memoria de Calculo'!F115</f>
        <v>381.86</v>
      </c>
      <c r="H143" s="29">
        <v>9.01</v>
      </c>
      <c r="I143" s="29">
        <f t="shared" ref="I143" si="55">ROUND(H143+(H143*$J$7),2)</f>
        <v>10.97</v>
      </c>
      <c r="J143" s="29">
        <f t="shared" ref="J143" si="56">ROUND((G143*I143),2)</f>
        <v>4189</v>
      </c>
      <c r="K143" s="242">
        <v>1447169.68</v>
      </c>
    </row>
    <row r="144" spans="2:12" s="9" customFormat="1" ht="14.25" customHeight="1">
      <c r="B144" s="308" t="s">
        <v>219</v>
      </c>
      <c r="C144" s="309"/>
      <c r="D144" s="309"/>
      <c r="E144" s="309"/>
      <c r="F144" s="309"/>
      <c r="G144" s="309"/>
      <c r="H144" s="309"/>
      <c r="I144" s="310"/>
      <c r="J144" s="33">
        <f>SUM(J143)</f>
        <v>4189</v>
      </c>
    </row>
    <row r="145" spans="2:11" s="9" customFormat="1" ht="14.25" customHeight="1">
      <c r="B145" s="21"/>
      <c r="C145" s="22"/>
      <c r="D145" s="23"/>
      <c r="E145" s="24"/>
      <c r="F145" s="22"/>
      <c r="G145" s="25"/>
      <c r="H145" s="26"/>
      <c r="I145" s="26"/>
      <c r="J145" s="27"/>
      <c r="K145" s="81"/>
    </row>
    <row r="146" spans="2:11" ht="20.25" customHeight="1" thickBot="1">
      <c r="B146" s="333" t="s">
        <v>103</v>
      </c>
      <c r="C146" s="333"/>
      <c r="D146" s="333"/>
      <c r="E146" s="333"/>
      <c r="F146" s="333"/>
      <c r="G146" s="333"/>
      <c r="H146" s="333"/>
      <c r="I146" s="333"/>
      <c r="J146" s="78">
        <f>SUM(J13+J21+J28+J51+J66+J108+J127+J139+J144)</f>
        <v>1452455.0331100002</v>
      </c>
    </row>
  </sheetData>
  <mergeCells count="40">
    <mergeCell ref="B109:J109"/>
    <mergeCell ref="B107:I107"/>
    <mergeCell ref="B108:I108"/>
    <mergeCell ref="B114:I114"/>
    <mergeCell ref="B126:I126"/>
    <mergeCell ref="B144:I144"/>
    <mergeCell ref="B117:I117"/>
    <mergeCell ref="B122:I122"/>
    <mergeCell ref="B127:I127"/>
    <mergeCell ref="B133:I133"/>
    <mergeCell ref="B138:I138"/>
    <mergeCell ref="B139:I139"/>
    <mergeCell ref="B146:I146"/>
    <mergeCell ref="B1:D1"/>
    <mergeCell ref="E1:J1"/>
    <mergeCell ref="B2:J2"/>
    <mergeCell ref="B7:F7"/>
    <mergeCell ref="B4:F4"/>
    <mergeCell ref="B5:F5"/>
    <mergeCell ref="G5:J5"/>
    <mergeCell ref="B6:F6"/>
    <mergeCell ref="B8:J8"/>
    <mergeCell ref="B3:H3"/>
    <mergeCell ref="G4:J4"/>
    <mergeCell ref="B28:I28"/>
    <mergeCell ref="B21:I21"/>
    <mergeCell ref="B13:I13"/>
    <mergeCell ref="B36:I36"/>
    <mergeCell ref="B42:I42"/>
    <mergeCell ref="B50:I50"/>
    <mergeCell ref="B51:I51"/>
    <mergeCell ref="B58:I58"/>
    <mergeCell ref="B45:I45"/>
    <mergeCell ref="B65:I65"/>
    <mergeCell ref="B81:I81"/>
    <mergeCell ref="B84:I84"/>
    <mergeCell ref="B87:I87"/>
    <mergeCell ref="B97:I97"/>
    <mergeCell ref="B92:I92"/>
    <mergeCell ref="B66:I66"/>
  </mergeCells>
  <phoneticPr fontId="21" type="noConversion"/>
  <pageMargins left="0.511811024" right="0.511811024" top="0.78740157499999996" bottom="0.78740157499999996" header="0.31496062000000002" footer="0.31496062000000002"/>
  <pageSetup paperSize="9" scale="61" fitToHeight="0" orientation="portrait" r:id="rId1"/>
  <rowBreaks count="3" manualBreakCount="3">
    <brk id="45" min="1" max="10" man="1"/>
    <brk id="92" min="1" max="10" man="1"/>
    <brk id="140" min="1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topLeftCell="A4" workbookViewId="0">
      <selection activeCell="A9" sqref="A9:E9"/>
    </sheetView>
  </sheetViews>
  <sheetFormatPr defaultRowHeight="15"/>
  <cols>
    <col min="2" max="2" width="37.85546875" customWidth="1"/>
    <col min="3" max="3" width="18.85546875" customWidth="1"/>
    <col min="4" max="4" width="13.7109375" customWidth="1"/>
    <col min="5" max="5" width="25.42578125" customWidth="1"/>
    <col min="6" max="6" width="20.7109375" customWidth="1"/>
    <col min="7" max="7" width="19.140625" customWidth="1"/>
    <col min="8" max="11" width="18" customWidth="1"/>
    <col min="12" max="12" width="20.28515625" customWidth="1"/>
    <col min="14" max="14" width="15.85546875" bestFit="1" customWidth="1"/>
  </cols>
  <sheetData>
    <row r="1" spans="1:14">
      <c r="A1" s="342"/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4"/>
    </row>
    <row r="2" spans="1:14">
      <c r="A2" s="345"/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7"/>
    </row>
    <row r="3" spans="1:14">
      <c r="A3" s="345"/>
      <c r="B3" s="346"/>
      <c r="C3" s="346"/>
      <c r="D3" s="346"/>
      <c r="E3" s="346"/>
      <c r="F3" s="346"/>
      <c r="G3" s="346"/>
      <c r="H3" s="346"/>
      <c r="I3" s="346"/>
      <c r="J3" s="346"/>
      <c r="K3" s="346"/>
      <c r="L3" s="347"/>
    </row>
    <row r="4" spans="1:14">
      <c r="A4" s="345"/>
      <c r="B4" s="346"/>
      <c r="C4" s="346"/>
      <c r="D4" s="346"/>
      <c r="E4" s="346"/>
      <c r="F4" s="346"/>
      <c r="G4" s="346"/>
      <c r="H4" s="346"/>
      <c r="I4" s="346"/>
      <c r="J4" s="346"/>
      <c r="K4" s="346"/>
      <c r="L4" s="347"/>
    </row>
    <row r="5" spans="1:14">
      <c r="A5" s="348"/>
      <c r="B5" s="349"/>
      <c r="C5" s="349"/>
      <c r="D5" s="349"/>
      <c r="E5" s="349"/>
      <c r="F5" s="349"/>
      <c r="G5" s="349"/>
      <c r="H5" s="349"/>
      <c r="I5" s="350"/>
      <c r="J5" s="350"/>
      <c r="K5" s="350"/>
      <c r="L5" s="351"/>
    </row>
    <row r="6" spans="1:14">
      <c r="A6" s="352" t="s">
        <v>129</v>
      </c>
      <c r="B6" s="353"/>
      <c r="C6" s="353"/>
      <c r="D6" s="353"/>
      <c r="E6" s="353"/>
      <c r="F6" s="353"/>
      <c r="G6" s="353"/>
      <c r="H6" s="353"/>
      <c r="I6" s="354"/>
      <c r="J6" s="354"/>
      <c r="K6" s="354"/>
      <c r="L6" s="355"/>
    </row>
    <row r="7" spans="1:14">
      <c r="A7" s="361"/>
      <c r="B7" s="362"/>
      <c r="C7" s="362"/>
      <c r="D7" s="362"/>
      <c r="E7" s="362"/>
      <c r="F7" s="362"/>
      <c r="G7" s="362"/>
      <c r="H7" s="356" t="s">
        <v>389</v>
      </c>
      <c r="I7" s="357"/>
      <c r="J7" s="357"/>
      <c r="K7" s="357"/>
      <c r="L7" s="358"/>
    </row>
    <row r="8" spans="1:14">
      <c r="A8" s="361" t="e">
        <f>'Planilha Orçamentaria'!B4:F4</f>
        <v>#VALUE!</v>
      </c>
      <c r="B8" s="362"/>
      <c r="C8" s="362"/>
      <c r="D8" s="362"/>
      <c r="E8" s="362"/>
      <c r="F8" s="363" t="s">
        <v>136</v>
      </c>
      <c r="G8" s="363"/>
      <c r="H8" s="363"/>
      <c r="I8" s="363"/>
      <c r="J8" s="363"/>
      <c r="K8" s="363"/>
      <c r="L8" s="364"/>
    </row>
    <row r="9" spans="1:14" ht="33" customHeight="1">
      <c r="A9" s="367" t="e">
        <f>'Planilha Orçamentaria'!B5:F5</f>
        <v>#VALUE!</v>
      </c>
      <c r="B9" s="368"/>
      <c r="C9" s="368"/>
      <c r="D9" s="368"/>
      <c r="E9" s="368"/>
      <c r="F9" s="365"/>
      <c r="G9" s="365"/>
      <c r="H9" s="365"/>
      <c r="I9" s="365"/>
      <c r="J9" s="365"/>
      <c r="K9" s="365"/>
      <c r="L9" s="366"/>
    </row>
    <row r="10" spans="1:14">
      <c r="A10" s="373" t="s">
        <v>78</v>
      </c>
      <c r="B10" s="381" t="s">
        <v>130</v>
      </c>
      <c r="C10" s="379" t="s">
        <v>112</v>
      </c>
      <c r="D10" s="377" t="s">
        <v>67</v>
      </c>
      <c r="E10" s="57" t="s">
        <v>131</v>
      </c>
      <c r="F10" s="359" t="s">
        <v>137</v>
      </c>
      <c r="G10" s="359" t="s">
        <v>138</v>
      </c>
      <c r="H10" s="359" t="s">
        <v>139</v>
      </c>
      <c r="I10" s="359" t="s">
        <v>142</v>
      </c>
      <c r="J10" s="359" t="s">
        <v>390</v>
      </c>
      <c r="K10" s="359" t="s">
        <v>391</v>
      </c>
      <c r="L10" s="375" t="s">
        <v>132</v>
      </c>
    </row>
    <row r="11" spans="1:14">
      <c r="A11" s="374"/>
      <c r="B11" s="382"/>
      <c r="C11" s="380"/>
      <c r="D11" s="378"/>
      <c r="E11" s="57" t="s">
        <v>133</v>
      </c>
      <c r="F11" s="360"/>
      <c r="G11" s="360"/>
      <c r="H11" s="360"/>
      <c r="I11" s="360"/>
      <c r="J11" s="360"/>
      <c r="K11" s="360"/>
      <c r="L11" s="376"/>
    </row>
    <row r="12" spans="1:14">
      <c r="A12" s="337">
        <v>1</v>
      </c>
      <c r="B12" s="338" t="str">
        <f>'Planilha Orçamentaria'!E10</f>
        <v>MOBILIZAÇÃO E DESMOBILIZAÇÃO DE OBRA</v>
      </c>
      <c r="C12" s="339">
        <f>'Planilha Orçamentaria'!J13</f>
        <v>7357.7531099999997</v>
      </c>
      <c r="D12" s="340">
        <f>C12/C$30</f>
        <v>5.0657355596376444E-3</v>
      </c>
      <c r="E12" s="35" t="s">
        <v>134</v>
      </c>
      <c r="F12" s="36">
        <v>0.5</v>
      </c>
      <c r="G12" s="36"/>
      <c r="H12" s="36"/>
      <c r="I12" s="36"/>
      <c r="J12" s="251"/>
      <c r="K12" s="251">
        <v>0.5</v>
      </c>
      <c r="L12" s="83">
        <f t="shared" ref="L12:L31" si="0">SUM(F12:K12)</f>
        <v>1</v>
      </c>
      <c r="N12" s="38"/>
    </row>
    <row r="13" spans="1:14">
      <c r="A13" s="337"/>
      <c r="B13" s="338"/>
      <c r="C13" s="339"/>
      <c r="D13" s="341"/>
      <c r="E13" s="60" t="s">
        <v>135</v>
      </c>
      <c r="F13" s="37">
        <f>F12*$C$12</f>
        <v>3678.8765549999998</v>
      </c>
      <c r="G13" s="37">
        <f t="shared" ref="G13:K13" si="1">G12*$C$12</f>
        <v>0</v>
      </c>
      <c r="H13" s="37">
        <f t="shared" si="1"/>
        <v>0</v>
      </c>
      <c r="I13" s="37">
        <f t="shared" si="1"/>
        <v>0</v>
      </c>
      <c r="J13" s="37">
        <f t="shared" si="1"/>
        <v>0</v>
      </c>
      <c r="K13" s="37">
        <f t="shared" si="1"/>
        <v>3678.8765549999998</v>
      </c>
      <c r="L13" s="84">
        <f t="shared" si="0"/>
        <v>7357.7531099999997</v>
      </c>
      <c r="N13" s="38"/>
    </row>
    <row r="14" spans="1:14">
      <c r="A14" s="337">
        <v>2</v>
      </c>
      <c r="B14" s="338" t="str">
        <f>'Planilha Orçamentaria'!E15</f>
        <v>SERVIÇOS PRELIMINARES</v>
      </c>
      <c r="C14" s="339">
        <f>'Planilha Orçamentaria'!J21</f>
        <v>17201.030000000002</v>
      </c>
      <c r="D14" s="340">
        <f>C14/C$30</f>
        <v>1.1842728076179485E-2</v>
      </c>
      <c r="E14" s="35" t="s">
        <v>134</v>
      </c>
      <c r="F14" s="36">
        <v>0.2</v>
      </c>
      <c r="G14" s="36">
        <v>0.2</v>
      </c>
      <c r="H14" s="36">
        <v>0.15</v>
      </c>
      <c r="I14" s="36">
        <v>0.15</v>
      </c>
      <c r="J14" s="251">
        <v>0.15</v>
      </c>
      <c r="K14" s="251">
        <v>0.15</v>
      </c>
      <c r="L14" s="83">
        <f t="shared" si="0"/>
        <v>1</v>
      </c>
      <c r="N14" s="38"/>
    </row>
    <row r="15" spans="1:14">
      <c r="A15" s="337"/>
      <c r="B15" s="338"/>
      <c r="C15" s="339"/>
      <c r="D15" s="341"/>
      <c r="E15" s="60" t="s">
        <v>135</v>
      </c>
      <c r="F15" s="37">
        <f>F14*C14</f>
        <v>3440.2060000000006</v>
      </c>
      <c r="G15" s="37">
        <f>G14*C14</f>
        <v>3440.2060000000006</v>
      </c>
      <c r="H15" s="37">
        <f>H14*C14</f>
        <v>2580.1545000000001</v>
      </c>
      <c r="I15" s="37">
        <f>I14*C14</f>
        <v>2580.1545000000001</v>
      </c>
      <c r="J15" s="37">
        <f>J14*C14</f>
        <v>2580.1545000000001</v>
      </c>
      <c r="K15" s="37">
        <f t="shared" ref="K15" si="2">ROUND($C14*K14,2)</f>
        <v>2580.15</v>
      </c>
      <c r="L15" s="84">
        <f t="shared" si="0"/>
        <v>17201.025500000003</v>
      </c>
      <c r="N15" s="38"/>
    </row>
    <row r="16" spans="1:14">
      <c r="A16" s="337">
        <v>3</v>
      </c>
      <c r="B16" s="338" t="str">
        <f>'Planilha Orçamentaria'!E23</f>
        <v>ADMINISTRAÇÃO DE OBRA</v>
      </c>
      <c r="C16" s="339">
        <f>'Planilha Orçamentaria'!J28</f>
        <v>46502.28</v>
      </c>
      <c r="D16" s="340">
        <f>C16/C$30</f>
        <v>3.2016330240826257E-2</v>
      </c>
      <c r="E16" s="35" t="s">
        <v>134</v>
      </c>
      <c r="F16" s="36">
        <v>0.2</v>
      </c>
      <c r="G16" s="36">
        <v>0.2</v>
      </c>
      <c r="H16" s="36">
        <v>0.15</v>
      </c>
      <c r="I16" s="36">
        <v>0.15</v>
      </c>
      <c r="J16" s="251">
        <v>0.15</v>
      </c>
      <c r="K16" s="251">
        <v>0.15</v>
      </c>
      <c r="L16" s="83">
        <f t="shared" si="0"/>
        <v>1</v>
      </c>
      <c r="N16" s="39"/>
    </row>
    <row r="17" spans="1:14">
      <c r="A17" s="337"/>
      <c r="B17" s="338"/>
      <c r="C17" s="339"/>
      <c r="D17" s="341"/>
      <c r="E17" s="60" t="s">
        <v>135</v>
      </c>
      <c r="F17" s="37">
        <f>ROUND($C16*F16,2)</f>
        <v>9300.4599999999991</v>
      </c>
      <c r="G17" s="37">
        <f>ROUND($C16*G16,2)</f>
        <v>9300.4599999999991</v>
      </c>
      <c r="H17" s="37">
        <f t="shared" ref="H17:K17" si="3">ROUND($C16*H16,2)</f>
        <v>6975.34</v>
      </c>
      <c r="I17" s="37">
        <f t="shared" si="3"/>
        <v>6975.34</v>
      </c>
      <c r="J17" s="37">
        <f t="shared" si="3"/>
        <v>6975.34</v>
      </c>
      <c r="K17" s="37">
        <f t="shared" si="3"/>
        <v>6975.34</v>
      </c>
      <c r="L17" s="84">
        <f t="shared" si="0"/>
        <v>46502.28</v>
      </c>
      <c r="N17" s="38"/>
    </row>
    <row r="18" spans="1:14">
      <c r="A18" s="337">
        <v>4</v>
      </c>
      <c r="B18" s="338" t="str">
        <f>'Planilha Orçamentaria'!E30</f>
        <v>DEMOLIÇÕES / LIMPEZA</v>
      </c>
      <c r="C18" s="339">
        <f>'Planilha Orçamentaria'!J51</f>
        <v>23799.759999999998</v>
      </c>
      <c r="D18" s="340">
        <f>C18/C$30</f>
        <v>1.6385884214976276E-2</v>
      </c>
      <c r="E18" s="35" t="s">
        <v>134</v>
      </c>
      <c r="F18" s="36">
        <v>0.5</v>
      </c>
      <c r="G18" s="36">
        <v>0.5</v>
      </c>
      <c r="H18" s="36"/>
      <c r="I18" s="36"/>
      <c r="J18" s="251"/>
      <c r="K18" s="251"/>
      <c r="L18" s="83">
        <f t="shared" si="0"/>
        <v>1</v>
      </c>
      <c r="N18" s="38"/>
    </row>
    <row r="19" spans="1:14">
      <c r="A19" s="337"/>
      <c r="B19" s="338"/>
      <c r="C19" s="339"/>
      <c r="D19" s="341"/>
      <c r="E19" s="60" t="s">
        <v>135</v>
      </c>
      <c r="F19" s="37">
        <f>ROUND($C18*F18,2)</f>
        <v>11899.88</v>
      </c>
      <c r="G19" s="37">
        <f>ROUND($C18*G18,2)</f>
        <v>11899.88</v>
      </c>
      <c r="H19" s="37">
        <f t="shared" ref="H19:K19" si="4">ROUND($C18*H18,2)</f>
        <v>0</v>
      </c>
      <c r="I19" s="37">
        <f t="shared" si="4"/>
        <v>0</v>
      </c>
      <c r="J19" s="37">
        <f t="shared" si="4"/>
        <v>0</v>
      </c>
      <c r="K19" s="37">
        <f t="shared" si="4"/>
        <v>0</v>
      </c>
      <c r="L19" s="84">
        <f t="shared" si="0"/>
        <v>23799.759999999998</v>
      </c>
      <c r="N19" s="38"/>
    </row>
    <row r="20" spans="1:14">
      <c r="A20" s="337">
        <v>5</v>
      </c>
      <c r="B20" s="338" t="str">
        <f>'Planilha Orçamentaria'!E53</f>
        <v>ESCAVAÇÃO / EROSÃO</v>
      </c>
      <c r="C20" s="339">
        <f>'Planilha Orçamentaria'!J66</f>
        <v>780356.58000000007</v>
      </c>
      <c r="D20" s="340">
        <f>C20/C$30</f>
        <v>0.53726729035397314</v>
      </c>
      <c r="E20" s="35" t="s">
        <v>134</v>
      </c>
      <c r="F20" s="36"/>
      <c r="G20" s="36">
        <v>0.25</v>
      </c>
      <c r="H20" s="36">
        <v>0.3</v>
      </c>
      <c r="I20" s="36">
        <v>0.45</v>
      </c>
      <c r="J20" s="251"/>
      <c r="K20" s="251"/>
      <c r="L20" s="83">
        <f t="shared" si="0"/>
        <v>1</v>
      </c>
      <c r="N20" s="38"/>
    </row>
    <row r="21" spans="1:14">
      <c r="A21" s="337"/>
      <c r="B21" s="338"/>
      <c r="C21" s="339"/>
      <c r="D21" s="341"/>
      <c r="E21" s="60" t="s">
        <v>135</v>
      </c>
      <c r="F21" s="37">
        <f>ROUND($C20*F20,2)</f>
        <v>0</v>
      </c>
      <c r="G21" s="37">
        <f>ROUND($C20*G20,2)</f>
        <v>195089.15</v>
      </c>
      <c r="H21" s="37">
        <f t="shared" ref="H21:K21" si="5">ROUND($C20*H20,2)</f>
        <v>234106.97</v>
      </c>
      <c r="I21" s="37">
        <f t="shared" si="5"/>
        <v>351160.46</v>
      </c>
      <c r="J21" s="37">
        <f t="shared" si="5"/>
        <v>0</v>
      </c>
      <c r="K21" s="37">
        <f t="shared" si="5"/>
        <v>0</v>
      </c>
      <c r="L21" s="84">
        <f t="shared" si="0"/>
        <v>780356.58000000007</v>
      </c>
      <c r="N21" s="38"/>
    </row>
    <row r="22" spans="1:14">
      <c r="A22" s="337">
        <v>6</v>
      </c>
      <c r="B22" s="338" t="str">
        <f>'Planilha Orçamentaria'!E68</f>
        <v>DRENAGEM PLUVIAL</v>
      </c>
      <c r="C22" s="339">
        <f>'Planilha Orçamentaria'!J108</f>
        <v>426784.33</v>
      </c>
      <c r="D22" s="340">
        <f>C22/C$30</f>
        <v>0.29383651835758962</v>
      </c>
      <c r="E22" s="35" t="s">
        <v>134</v>
      </c>
      <c r="F22" s="36"/>
      <c r="G22" s="36"/>
      <c r="H22" s="36">
        <v>0.25</v>
      </c>
      <c r="I22" s="36">
        <v>0.45</v>
      </c>
      <c r="J22" s="251">
        <v>0.3</v>
      </c>
      <c r="K22" s="251"/>
      <c r="L22" s="83">
        <f t="shared" si="0"/>
        <v>1</v>
      </c>
      <c r="N22" s="38"/>
    </row>
    <row r="23" spans="1:14">
      <c r="A23" s="337"/>
      <c r="B23" s="338"/>
      <c r="C23" s="339"/>
      <c r="D23" s="341"/>
      <c r="E23" s="60" t="s">
        <v>135</v>
      </c>
      <c r="F23" s="37">
        <f>ROUND($C22*F22,2)</f>
        <v>0</v>
      </c>
      <c r="G23" s="37">
        <f>ROUND($C22*G22,2)</f>
        <v>0</v>
      </c>
      <c r="H23" s="37">
        <f t="shared" ref="H23:K23" si="6">ROUND($C22*H22,2)</f>
        <v>106696.08</v>
      </c>
      <c r="I23" s="37">
        <f t="shared" si="6"/>
        <v>192052.95</v>
      </c>
      <c r="J23" s="37">
        <f t="shared" si="6"/>
        <v>128035.3</v>
      </c>
      <c r="K23" s="37">
        <f t="shared" si="6"/>
        <v>0</v>
      </c>
      <c r="L23" s="84">
        <f t="shared" si="0"/>
        <v>426784.33</v>
      </c>
      <c r="N23" s="38"/>
    </row>
    <row r="24" spans="1:14">
      <c r="A24" s="337">
        <v>7</v>
      </c>
      <c r="B24" s="338" t="str">
        <f>'Planilha Orçamentaria'!E110</f>
        <v xml:space="preserve">RECOMPOSIÇÃO DO PAVIMENTO </v>
      </c>
      <c r="C24" s="339">
        <f>'Planilha Orçamentaria'!J127</f>
        <v>88398.62000000001</v>
      </c>
      <c r="D24" s="340">
        <f>C24/C$30</f>
        <v>6.0861519279340907E-2</v>
      </c>
      <c r="E24" s="35" t="s">
        <v>134</v>
      </c>
      <c r="F24" s="36"/>
      <c r="G24" s="36"/>
      <c r="H24" s="36"/>
      <c r="I24" s="36"/>
      <c r="J24" s="251">
        <v>0.3</v>
      </c>
      <c r="K24" s="251">
        <v>0.7</v>
      </c>
      <c r="L24" s="83">
        <f t="shared" si="0"/>
        <v>1</v>
      </c>
      <c r="N24" s="38"/>
    </row>
    <row r="25" spans="1:14">
      <c r="A25" s="337"/>
      <c r="B25" s="338"/>
      <c r="C25" s="339"/>
      <c r="D25" s="341"/>
      <c r="E25" s="60" t="s">
        <v>135</v>
      </c>
      <c r="F25" s="37">
        <f>ROUND($C24*F24,2)</f>
        <v>0</v>
      </c>
      <c r="G25" s="37">
        <f>ROUND($C24*G24,2)</f>
        <v>0</v>
      </c>
      <c r="H25" s="37">
        <f t="shared" ref="H25:K25" si="7">ROUND($C24*H24,2)</f>
        <v>0</v>
      </c>
      <c r="I25" s="37">
        <f t="shared" si="7"/>
        <v>0</v>
      </c>
      <c r="J25" s="37">
        <f t="shared" si="7"/>
        <v>26519.59</v>
      </c>
      <c r="K25" s="37">
        <f t="shared" si="7"/>
        <v>61879.03</v>
      </c>
      <c r="L25" s="84">
        <f t="shared" si="0"/>
        <v>88398.62</v>
      </c>
      <c r="N25" s="38"/>
    </row>
    <row r="26" spans="1:14">
      <c r="A26" s="337">
        <v>8</v>
      </c>
      <c r="B26" s="338" t="str">
        <f>'Planilha Orçamentaria'!E129</f>
        <v>OBRAS COMPLEMENTARES</v>
      </c>
      <c r="C26" s="339">
        <f>'Planilha Orçamentaria'!J139</f>
        <v>57865.68</v>
      </c>
      <c r="D26" s="340">
        <f>C26/C$30</f>
        <v>3.983991151595094E-2</v>
      </c>
      <c r="E26" s="35" t="s">
        <v>134</v>
      </c>
      <c r="F26" s="36"/>
      <c r="G26" s="36"/>
      <c r="H26" s="36"/>
      <c r="I26" s="36">
        <v>0.2</v>
      </c>
      <c r="J26" s="251">
        <v>0.5</v>
      </c>
      <c r="K26" s="251">
        <v>0.3</v>
      </c>
      <c r="L26" s="83">
        <f t="shared" si="0"/>
        <v>1</v>
      </c>
      <c r="N26" s="38"/>
    </row>
    <row r="27" spans="1:14">
      <c r="A27" s="337"/>
      <c r="B27" s="338"/>
      <c r="C27" s="339"/>
      <c r="D27" s="341"/>
      <c r="E27" s="60" t="s">
        <v>135</v>
      </c>
      <c r="F27" s="37">
        <f>ROUND($C26*F26,2)</f>
        <v>0</v>
      </c>
      <c r="G27" s="37">
        <f>ROUND($C26*G26,2)</f>
        <v>0</v>
      </c>
      <c r="H27" s="37">
        <f t="shared" ref="H27:K27" si="8">ROUND($C26*H26,2)</f>
        <v>0</v>
      </c>
      <c r="I27" s="37">
        <f t="shared" si="8"/>
        <v>11573.14</v>
      </c>
      <c r="J27" s="37">
        <f t="shared" si="8"/>
        <v>28932.84</v>
      </c>
      <c r="K27" s="37">
        <f t="shared" si="8"/>
        <v>17359.7</v>
      </c>
      <c r="L27" s="84">
        <f t="shared" si="0"/>
        <v>57865.679999999993</v>
      </c>
      <c r="N27" s="38"/>
    </row>
    <row r="28" spans="1:14">
      <c r="A28" s="337">
        <v>9</v>
      </c>
      <c r="B28" s="338" t="str">
        <f>'Planilha Orçamentaria'!E141</f>
        <v>LIMPEZA FINAL DE OBRA</v>
      </c>
      <c r="C28" s="339">
        <f>'Planilha Orçamentaria'!J144</f>
        <v>4189</v>
      </c>
      <c r="D28" s="340">
        <f>C28/C$30</f>
        <v>2.8840824015257142E-3</v>
      </c>
      <c r="E28" s="35" t="s">
        <v>134</v>
      </c>
      <c r="F28" s="36"/>
      <c r="G28" s="36"/>
      <c r="H28" s="36"/>
      <c r="I28" s="36"/>
      <c r="J28" s="251"/>
      <c r="K28" s="251">
        <v>1</v>
      </c>
      <c r="L28" s="83">
        <f t="shared" si="0"/>
        <v>1</v>
      </c>
      <c r="N28" s="38"/>
    </row>
    <row r="29" spans="1:14">
      <c r="A29" s="337"/>
      <c r="B29" s="338"/>
      <c r="C29" s="339"/>
      <c r="D29" s="341"/>
      <c r="E29" s="60" t="s">
        <v>135</v>
      </c>
      <c r="F29" s="37">
        <f>ROUND($C28*F28,2)</f>
        <v>0</v>
      </c>
      <c r="G29" s="37">
        <f>ROUND($C28*G28,2)</f>
        <v>0</v>
      </c>
      <c r="H29" s="37">
        <f t="shared" ref="H29:K29" si="9">ROUND($C28*H28,2)</f>
        <v>0</v>
      </c>
      <c r="I29" s="37">
        <f t="shared" si="9"/>
        <v>0</v>
      </c>
      <c r="J29" s="37">
        <f t="shared" si="9"/>
        <v>0</v>
      </c>
      <c r="K29" s="37">
        <f t="shared" si="9"/>
        <v>4189</v>
      </c>
      <c r="L29" s="84">
        <f t="shared" si="0"/>
        <v>4189</v>
      </c>
      <c r="N29" s="38"/>
    </row>
    <row r="30" spans="1:14">
      <c r="A30" s="369" t="s">
        <v>140</v>
      </c>
      <c r="B30" s="370"/>
      <c r="C30" s="371">
        <f>SUM(C12:C29)</f>
        <v>1452455.0331100002</v>
      </c>
      <c r="D30" s="372">
        <f>SUM(D12:D29)</f>
        <v>0.99999999999999989</v>
      </c>
      <c r="E30" s="61" t="s">
        <v>134</v>
      </c>
      <c r="F30" s="62">
        <f>F31/C30</f>
        <v>1.9497624304665999E-2</v>
      </c>
      <c r="G30" s="62">
        <f>G31/C30</f>
        <v>0.1512815825557878</v>
      </c>
      <c r="H30" s="62">
        <f>H31/C30</f>
        <v>0.24121816959097966</v>
      </c>
      <c r="I30" s="62">
        <f>I31/C30</f>
        <v>0.38854355669216789</v>
      </c>
      <c r="J30" s="252">
        <f>J31/C30</f>
        <v>0.1329082278620739</v>
      </c>
      <c r="K30" s="252">
        <f>K31/C30</f>
        <v>6.6550835896121957E-2</v>
      </c>
      <c r="L30" s="63">
        <f t="shared" si="0"/>
        <v>0.99999999690179719</v>
      </c>
      <c r="N30" s="38"/>
    </row>
    <row r="31" spans="1:14">
      <c r="A31" s="369"/>
      <c r="B31" s="370"/>
      <c r="C31" s="371"/>
      <c r="D31" s="372"/>
      <c r="E31" s="61" t="s">
        <v>135</v>
      </c>
      <c r="F31" s="64">
        <f>SUM(F13+F15+F17+F19+F21+F23+F25+F27+F29)</f>
        <v>28319.422554999997</v>
      </c>
      <c r="G31" s="64">
        <f t="shared" ref="G31:K31" si="10">SUM(G13+G15+G17+G19+G21+G23+G25+G27+G29)</f>
        <v>219729.696</v>
      </c>
      <c r="H31" s="64">
        <f t="shared" si="10"/>
        <v>350358.54450000002</v>
      </c>
      <c r="I31" s="64">
        <f t="shared" si="10"/>
        <v>564342.04449999996</v>
      </c>
      <c r="J31" s="64">
        <f t="shared" si="10"/>
        <v>193043.22450000001</v>
      </c>
      <c r="K31" s="64">
        <f t="shared" si="10"/>
        <v>96662.096554999996</v>
      </c>
      <c r="L31" s="65">
        <f t="shared" si="0"/>
        <v>1452455.0286099999</v>
      </c>
    </row>
    <row r="32" spans="1:14">
      <c r="A32" s="40"/>
      <c r="B32" s="41"/>
      <c r="C32" s="42"/>
      <c r="D32" s="43"/>
      <c r="E32" s="44"/>
      <c r="F32" s="44"/>
      <c r="G32" s="45"/>
      <c r="H32" s="45"/>
      <c r="I32" s="45"/>
      <c r="J32" s="45"/>
      <c r="K32" s="45"/>
      <c r="L32" s="46"/>
    </row>
    <row r="33" spans="1:12">
      <c r="A33" s="47"/>
      <c r="B33" s="88"/>
      <c r="C33" s="48"/>
      <c r="D33" s="49"/>
      <c r="E33" s="89"/>
      <c r="F33" s="89"/>
      <c r="G33" s="50"/>
      <c r="H33" s="50"/>
      <c r="I33" s="50"/>
      <c r="J33" s="50"/>
      <c r="K33" s="50"/>
      <c r="L33" s="51"/>
    </row>
    <row r="34" spans="1:12">
      <c r="A34" s="47"/>
      <c r="B34" s="88"/>
      <c r="C34" s="48"/>
      <c r="D34" s="49"/>
      <c r="E34" s="89"/>
      <c r="F34" s="89"/>
      <c r="G34" s="50"/>
      <c r="H34" s="50"/>
      <c r="I34" s="50"/>
      <c r="J34" s="50"/>
      <c r="K34" s="50"/>
      <c r="L34" s="51"/>
    </row>
    <row r="35" spans="1:12">
      <c r="A35" s="47"/>
      <c r="B35" s="88"/>
      <c r="C35" s="48"/>
      <c r="D35" s="49"/>
      <c r="E35" s="89"/>
      <c r="F35" s="89"/>
      <c r="G35" s="50"/>
      <c r="H35" s="50"/>
      <c r="I35" s="50"/>
      <c r="J35" s="50"/>
      <c r="K35" s="50"/>
      <c r="L35" s="51"/>
    </row>
    <row r="36" spans="1:12">
      <c r="A36" s="52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53"/>
    </row>
    <row r="37" spans="1:12">
      <c r="A37" s="52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53"/>
    </row>
    <row r="38" spans="1:12">
      <c r="A38" s="52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53"/>
    </row>
    <row r="39" spans="1:12" ht="15.75" thickBot="1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6"/>
    </row>
  </sheetData>
  <mergeCells count="61">
    <mergeCell ref="D12:D13"/>
    <mergeCell ref="A26:A27"/>
    <mergeCell ref="B26:B27"/>
    <mergeCell ref="C26:C27"/>
    <mergeCell ref="D26:D27"/>
    <mergeCell ref="A22:A23"/>
    <mergeCell ref="B22:B23"/>
    <mergeCell ref="C22:C23"/>
    <mergeCell ref="D22:D23"/>
    <mergeCell ref="A24:A25"/>
    <mergeCell ref="B24:B25"/>
    <mergeCell ref="C24:C25"/>
    <mergeCell ref="D24:D25"/>
    <mergeCell ref="L10:L11"/>
    <mergeCell ref="F10:F11"/>
    <mergeCell ref="A18:A19"/>
    <mergeCell ref="B18:B19"/>
    <mergeCell ref="C18:C19"/>
    <mergeCell ref="D18:D19"/>
    <mergeCell ref="A16:A17"/>
    <mergeCell ref="B16:B17"/>
    <mergeCell ref="C16:C17"/>
    <mergeCell ref="D16:D17"/>
    <mergeCell ref="A14:A15"/>
    <mergeCell ref="B14:B15"/>
    <mergeCell ref="C14:C15"/>
    <mergeCell ref="D10:D11"/>
    <mergeCell ref="C10:C11"/>
    <mergeCell ref="B10:B11"/>
    <mergeCell ref="A9:E9"/>
    <mergeCell ref="I10:I11"/>
    <mergeCell ref="J10:J11"/>
    <mergeCell ref="K10:K11"/>
    <mergeCell ref="A30:B31"/>
    <mergeCell ref="C30:C31"/>
    <mergeCell ref="D30:D31"/>
    <mergeCell ref="A20:A21"/>
    <mergeCell ref="B20:B21"/>
    <mergeCell ref="C20:C21"/>
    <mergeCell ref="D20:D21"/>
    <mergeCell ref="A10:A11"/>
    <mergeCell ref="D14:D15"/>
    <mergeCell ref="A12:A13"/>
    <mergeCell ref="B12:B13"/>
    <mergeCell ref="C12:C13"/>
    <mergeCell ref="A28:A29"/>
    <mergeCell ref="B28:B29"/>
    <mergeCell ref="C28:C29"/>
    <mergeCell ref="D28:D29"/>
    <mergeCell ref="A1:L1"/>
    <mergeCell ref="A2:L2"/>
    <mergeCell ref="A3:L3"/>
    <mergeCell ref="A4:L4"/>
    <mergeCell ref="A5:L5"/>
    <mergeCell ref="A6:L6"/>
    <mergeCell ref="H7:L7"/>
    <mergeCell ref="G10:G11"/>
    <mergeCell ref="H10:H11"/>
    <mergeCell ref="A7:G7"/>
    <mergeCell ref="F8:L9"/>
    <mergeCell ref="A8:E8"/>
  </mergeCells>
  <phoneticPr fontId="21" type="noConversion"/>
  <pageMargins left="0.511811024" right="0.511811024" top="0.78740157499999996" bottom="0.78740157499999996" header="0.31496062000000002" footer="0.31496062000000002"/>
  <pageSetup paperSize="9" scale="6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lcf76f155ced4ddcb4097134ff3c332f xmlns="4a9db2b9-4663-4194-a3a2-ab97ac6566f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CD4CE788C0924AAB9A9AF8274C3BA0" ma:contentTypeVersion="4" ma:contentTypeDescription="Create a new document." ma:contentTypeScope="" ma:versionID="273ab99c845a0ab368c691b7cbc8d5c9">
  <xsd:schema xmlns:xsd="http://www.w3.org/2001/XMLSchema" xmlns:xs="http://www.w3.org/2001/XMLSchema" xmlns:p="http://schemas.microsoft.com/office/2006/metadata/properties" xmlns:ns1="4a9db2b9-4663-4194-a3a2-ab97ac6566fd" xmlns:ns2="33f2eba6-189f-45df-8487-bcc994a196e8" targetNamespace="http://schemas.microsoft.com/office/2006/metadata/properties" ma:root="true" ma:fieldsID="cc735bd373cf9519d82bcfd02363e949" ns1:_="">
    <xsd:import namespace="4a9db2b9-4663-4194-a3a2-ab97ac6566fd"/>
    <xsd:import namespace="33f2eba6-189f-45df-8487-bcc994a196e8"/>
    <xsd:element name="properties">
      <xsd:complexType>
        <xsd:sequence>
          <xsd:element name="documentManagement">
            <xsd:complexType>
              <xsd:all>
                <xsd:element ref="ns1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9db2b9-4663-4194-a3a2-ab97ac6566f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0" nillable="true" ma:displayName="lcf76f155ced4ddcb4097134ff3c332f" ma:default="&lt;Terms xmlns=&quot;http://schemas.microsoft.com/office/infopath/2007/PartnerControls&quot;&gt;&lt;/Terms&gt;" ma:internalName="lcf76f155ced4ddcb4097134ff3c332f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2eba6-189f-45df-8487-bcc994a196e8" elementFormDefault="qualified">
    <xsd:import namespace="http://schemas.microsoft.com/office/2006/documentManagement/types"/>
    <xsd:import namespace="http://schemas.microsoft.com/office/infopath/2007/PartnerControls"/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This value indicates the number of saves or revisions. The application is responsible for updating this value after each revision.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8369A63-7A17-4F05-9081-7D76E419C4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9C27D0-2B50-449C-A707-4FD348C5132D}">
  <ds:schemaRefs>
    <ds:schemaRef ds:uri="http://schemas.microsoft.com/office/2006/metadata/properties"/>
    <ds:schemaRef ds:uri="4a9db2b9-4663-4194-a3a2-ab97ac6566f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1D0355E-D2C5-4A06-BA09-E9E23BCD34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9db2b9-4663-4194-a3a2-ab97ac6566fd"/>
    <ds:schemaRef ds:uri="33f2eba6-189f-45df-8487-bcc994a196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BDI</vt:lpstr>
      <vt:lpstr>Memoria de Calculo</vt:lpstr>
      <vt:lpstr>Planilha Orçamentaria</vt:lpstr>
      <vt:lpstr>Cronograma Fisico-Financeiro</vt:lpstr>
      <vt:lpstr>'Memoria de Calculo'!Area_de_impressao</vt:lpstr>
      <vt:lpstr>'Planilha Orçamentaria'!Area_de_impressao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2015-06-05T18:19:34Z</dcterms:created>
  <dcterms:modified xsi:type="dcterms:W3CDTF">2026-06-09T19:39:29Z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0x010100B7BA07003E61A342AF40EEDB222716C0</vt:lpwstr>
  </property>
  <property fmtid="{D5CDD505-2E9C-101B-9397-08002B2CF9AE}" pid="3" name="MediaServiceImageTags">
    <vt:lpwstr/>
  </property>
</Properties>
</file>